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vodafoneiceland.sharepoint.com/sites/Grp_Uppgjrskynningar/Shared Documents/General/2026-Q2/"/>
    </mc:Choice>
  </mc:AlternateContent>
  <xr:revisionPtr revIDLastSave="407" documentId="8_{90068DFF-AA8E-4700-881C-47A04B76430D}" xr6:coauthVersionLast="47" xr6:coauthVersionMax="47" xr10:uidLastSave="{ED3E76C8-104C-40DD-BA41-B364AF9D6345}"/>
  <bookViews>
    <workbookView xWindow="18270" yWindow="-21600" windowWidth="26010" windowHeight="20985" tabRatio="775" xr2:uid="{7A7EB33C-2363-4251-93E8-6F27F1EDA72F}"/>
  </bookViews>
  <sheets>
    <sheet name="Fjárhagstölur" sheetId="13" r:id="rId1"/>
  </sheets>
  <definedNames>
    <definedName name="CIQWBGuid" hidden="1">"6bcc8486-2e45-4202-8b09-0e68a6ec0a58"</definedName>
    <definedName name="CIQWBInfo" hidden="1">"{ ""CIQVersion"":""9.50.2716.4594"" }"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"12/19/2024 10:31:51"</definedName>
    <definedName name="IQ_QTD" hidden="1">750000</definedName>
    <definedName name="IQ_TODAY" hidden="1">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13" l="1"/>
  <c r="F94" i="13"/>
  <c r="G27" i="13"/>
  <c r="F27" i="13"/>
  <c r="D27" i="13"/>
  <c r="G108" i="13"/>
  <c r="F108" i="13"/>
  <c r="D108" i="13"/>
  <c r="C108" i="13"/>
  <c r="G112" i="13" l="1"/>
  <c r="F112" i="13"/>
  <c r="D112" i="13"/>
  <c r="C112" i="13"/>
  <c r="G113" i="13"/>
  <c r="F113" i="13"/>
  <c r="D113" i="13" l="1"/>
  <c r="C113" i="13"/>
  <c r="C35" i="13" l="1"/>
  <c r="D35" i="13"/>
  <c r="F35" i="13"/>
  <c r="G35" i="13"/>
  <c r="C93" i="13"/>
  <c r="D93" i="13"/>
  <c r="D9" i="13" s="1"/>
  <c r="F93" i="13"/>
  <c r="G93" i="13"/>
  <c r="C82" i="13"/>
  <c r="D82" i="13"/>
  <c r="F82" i="13"/>
  <c r="G82" i="13"/>
  <c r="C16" i="13"/>
  <c r="C29" i="13" s="1"/>
  <c r="C61" i="13" s="1"/>
  <c r="C89" i="13" s="1"/>
  <c r="C97" i="13" s="1"/>
  <c r="C106" i="13" s="1"/>
  <c r="C111" i="13" s="1"/>
  <c r="C78" i="13" s="1"/>
  <c r="D16" i="13"/>
  <c r="D29" i="13" s="1"/>
  <c r="D61" i="13" s="1"/>
  <c r="D89" i="13" s="1"/>
  <c r="D97" i="13" s="1"/>
  <c r="D106" i="13" s="1"/>
  <c r="D111" i="13" s="1"/>
  <c r="D78" i="13" s="1"/>
  <c r="F16" i="13"/>
  <c r="F29" i="13" s="1"/>
  <c r="F61" i="13" s="1"/>
  <c r="F89" i="13" s="1"/>
  <c r="F97" i="13" s="1"/>
  <c r="F106" i="13" s="1"/>
  <c r="F111" i="13" s="1"/>
  <c r="F78" i="13" s="1"/>
  <c r="G16" i="13"/>
  <c r="G29" i="13" s="1"/>
  <c r="G61" i="13" s="1"/>
  <c r="G89" i="13" s="1"/>
  <c r="G97" i="13" s="1"/>
  <c r="G106" i="13" s="1"/>
  <c r="G111" i="13" s="1"/>
  <c r="G78" i="13" s="1"/>
  <c r="C101" i="13"/>
  <c r="C104" i="13" s="1"/>
  <c r="D101" i="13"/>
  <c r="D104" i="13" s="1"/>
  <c r="F101" i="13"/>
  <c r="F104" i="13" s="1"/>
  <c r="G101" i="13"/>
  <c r="G104" i="13" s="1"/>
  <c r="D87" i="13"/>
  <c r="F87" i="13"/>
  <c r="G87" i="13"/>
  <c r="C87" i="13"/>
  <c r="F5" i="13" l="1"/>
  <c r="F30" i="13"/>
  <c r="D5" i="13"/>
  <c r="D30" i="13"/>
  <c r="C30" i="13"/>
  <c r="C5" i="13"/>
  <c r="C6" i="13" s="1"/>
  <c r="G9" i="13"/>
  <c r="G107" i="13"/>
  <c r="G109" i="13" s="1"/>
  <c r="F107" i="13"/>
  <c r="F109" i="13" s="1"/>
  <c r="F9" i="13"/>
  <c r="F10" i="13" s="1"/>
  <c r="C107" i="13"/>
  <c r="C109" i="13" s="1"/>
  <c r="C9" i="13"/>
  <c r="C10" i="13" s="1"/>
  <c r="D37" i="13"/>
  <c r="D40" i="13" s="1"/>
  <c r="G30" i="13"/>
  <c r="G5" i="13"/>
  <c r="F6" i="13" s="1"/>
  <c r="D95" i="13"/>
  <c r="C37" i="13"/>
  <c r="D63" i="13"/>
  <c r="C40" i="13"/>
  <c r="C7" i="13" s="1"/>
  <c r="C63" i="13"/>
  <c r="C42" i="13"/>
  <c r="C47" i="13" s="1"/>
  <c r="C52" i="13" s="1"/>
  <c r="D107" i="13"/>
  <c r="D109" i="13" s="1"/>
  <c r="C95" i="13"/>
  <c r="F95" i="13"/>
  <c r="G95" i="13"/>
  <c r="D42" i="13" l="1"/>
  <c r="D47" i="13" s="1"/>
  <c r="D52" i="13" s="1"/>
  <c r="D7" i="13"/>
  <c r="D8" i="13" s="1"/>
  <c r="C11" i="13"/>
  <c r="C12" i="13" s="1"/>
  <c r="C8" i="13"/>
  <c r="G37" i="13"/>
  <c r="G42" i="13" s="1"/>
  <c r="G47" i="13" s="1"/>
  <c r="G76" i="13"/>
  <c r="G73" i="13"/>
  <c r="G74" i="13"/>
  <c r="G72" i="13"/>
  <c r="G75" i="13"/>
  <c r="D13" i="13"/>
  <c r="D56" i="13"/>
  <c r="D59" i="13" s="1"/>
  <c r="G10" i="13"/>
  <c r="C75" i="13"/>
  <c r="C76" i="13"/>
  <c r="C73" i="13"/>
  <c r="C74" i="13"/>
  <c r="C72" i="13"/>
  <c r="D76" i="13"/>
  <c r="D75" i="13"/>
  <c r="D73" i="13"/>
  <c r="D74" i="13"/>
  <c r="D72" i="13"/>
  <c r="F37" i="13"/>
  <c r="F76" i="13"/>
  <c r="F75" i="13"/>
  <c r="F73" i="13"/>
  <c r="F74" i="13"/>
  <c r="F72" i="13"/>
  <c r="D11" i="13"/>
  <c r="D12" i="13" s="1"/>
  <c r="D10" i="13"/>
  <c r="G13" i="13"/>
  <c r="G40" i="13"/>
  <c r="G63" i="13"/>
  <c r="C56" i="13"/>
  <c r="C65" i="13" s="1"/>
  <c r="C13" i="13"/>
  <c r="F68" i="13"/>
  <c r="D68" i="13"/>
  <c r="C68" i="13"/>
  <c r="C64" i="13"/>
  <c r="D64" i="13"/>
  <c r="G52" i="13" l="1"/>
  <c r="G64" i="13"/>
  <c r="G7" i="13"/>
  <c r="F42" i="13"/>
  <c r="F47" i="13" s="1"/>
  <c r="F52" i="13" s="1"/>
  <c r="F63" i="13"/>
  <c r="F40" i="13"/>
  <c r="C59" i="13"/>
  <c r="D65" i="13"/>
  <c r="C69" i="13"/>
  <c r="D69" i="13"/>
  <c r="G68" i="13"/>
  <c r="G59" i="13" l="1"/>
  <c r="G65" i="13"/>
  <c r="F7" i="13"/>
  <c r="F64" i="13"/>
  <c r="F13" i="13"/>
  <c r="G8" i="13"/>
  <c r="G11" i="13"/>
  <c r="G12" i="13" l="1"/>
  <c r="G69" i="13"/>
  <c r="F65" i="13"/>
  <c r="F59" i="13"/>
  <c r="F8" i="13"/>
  <c r="F11" i="13"/>
  <c r="F12" i="13" l="1"/>
  <c r="F69" i="13"/>
</calcChain>
</file>

<file path=xl/sharedStrings.xml><?xml version="1.0" encoding="utf-8"?>
<sst xmlns="http://schemas.openxmlformats.org/spreadsheetml/2006/main" count="106" uniqueCount="91">
  <si>
    <t>Sýn // Helstu fjárhagstölur fyrstu sex mánuði árs 2026</t>
  </si>
  <si>
    <t>Viðauki við fréttatilkynningu vegna árshlutauppgjörs 2F 2026</t>
  </si>
  <si>
    <t>Lykiltölur (m.kr.)</t>
  </si>
  <si>
    <t>2F 2026</t>
  </si>
  <si>
    <t>2F 2025</t>
  </si>
  <si>
    <t>1H 2026</t>
  </si>
  <si>
    <t>1H 2025</t>
  </si>
  <si>
    <t>Tekjur</t>
  </si>
  <si>
    <t>Breyting milli ára%</t>
  </si>
  <si>
    <t>EBITDAaL</t>
  </si>
  <si>
    <t>EBITDAaL%</t>
  </si>
  <si>
    <t>Fjárfestingar</t>
  </si>
  <si>
    <t>Fjárfestingar%</t>
  </si>
  <si>
    <t>EBITDAaL - Fjárfestingar</t>
  </si>
  <si>
    <t>EBITDAaL - Fjárfestingar%</t>
  </si>
  <si>
    <t>EBIT</t>
  </si>
  <si>
    <t>Tekjuskipting (m.kr.)</t>
  </si>
  <si>
    <t>Internet</t>
  </si>
  <si>
    <t>Farsími</t>
  </si>
  <si>
    <t>IoT</t>
  </si>
  <si>
    <t>Fastlína</t>
  </si>
  <si>
    <t>Fjölmiðlun</t>
  </si>
  <si>
    <t>Auglýsingasala</t>
  </si>
  <si>
    <t>Vörusala</t>
  </si>
  <si>
    <t>Hýsingar- og rekstrarlausnir</t>
  </si>
  <si>
    <t>Aðrar tekjur</t>
  </si>
  <si>
    <t>Sendafélag</t>
  </si>
  <si>
    <t>Tekjur samtals</t>
  </si>
  <si>
    <t>Rekstrarreikningur</t>
  </si>
  <si>
    <t>Kostnarverð seldra vara og þjónustu</t>
  </si>
  <si>
    <t>Laun og launatengd gjöld</t>
  </si>
  <si>
    <t>Annar rekstrarkostnaður</t>
  </si>
  <si>
    <t>Rekstrarkostnaður</t>
  </si>
  <si>
    <t>EBITDA</t>
  </si>
  <si>
    <t>Hreinar leigugreiðslur</t>
  </si>
  <si>
    <t>Afskriftir í rekstri</t>
  </si>
  <si>
    <t>Afskriftir vörumerkja og viðskiptasambanda</t>
  </si>
  <si>
    <t>Afskriftir leigueigna</t>
  </si>
  <si>
    <t>Hrein fjármagnsgjöld</t>
  </si>
  <si>
    <t>Áhrif hlutdeildarfélaga</t>
  </si>
  <si>
    <t>Hagnaður fyrir skatta</t>
  </si>
  <si>
    <t>Skattar</t>
  </si>
  <si>
    <t>Afkoma af aflagðri starfsemi</t>
  </si>
  <si>
    <t>Hagnaður eftir skatta</t>
  </si>
  <si>
    <t>Þýðingarmunur</t>
  </si>
  <si>
    <t>Heildarafkoma tímabilsins</t>
  </si>
  <si>
    <t>Hlutföll af tekjum</t>
  </si>
  <si>
    <t>Afkoma</t>
  </si>
  <si>
    <t>EBITDA %</t>
  </si>
  <si>
    <t>EBITDAaL %</t>
  </si>
  <si>
    <t>Hagnaðarhlutfall</t>
  </si>
  <si>
    <t>Fjárfestingar og fjárstreymi</t>
  </si>
  <si>
    <t>Fjárfestingar %</t>
  </si>
  <si>
    <t>EBITDAaL - Fjárfestingar %</t>
  </si>
  <si>
    <t>Kostnaður</t>
  </si>
  <si>
    <t>Kostnaðarverð seldra vara og þjónustu %</t>
  </si>
  <si>
    <t>Laun og launatengd gjöld %</t>
  </si>
  <si>
    <t>Annar rekstrarkostnaður %</t>
  </si>
  <si>
    <t>Hreinar leigugreiðslur %</t>
  </si>
  <si>
    <t>Afskriftir í rekstri %</t>
  </si>
  <si>
    <t>Hreinar leigugreiðslur og IFRS16 gjaldfærslur</t>
  </si>
  <si>
    <t>Hrein afborgun leiguskuldbindinga</t>
  </si>
  <si>
    <t>Vaxtagjöld af leiguskuldbindingu</t>
  </si>
  <si>
    <t>Vaxtatekjur af leigukröfu</t>
  </si>
  <si>
    <t>Gjaldfærð leiga samkvæmt IFRS16</t>
  </si>
  <si>
    <t>Fjárfestingarhreyfingar</t>
  </si>
  <si>
    <t>Fjárfestingar í rekstrarfjármunum</t>
  </si>
  <si>
    <t>Fjárfestingar í óefnislegum eignum</t>
  </si>
  <si>
    <t>Fjárfestingar í sýningarréttum</t>
  </si>
  <si>
    <t>Aðrar fjárfestingarhreyfingar</t>
  </si>
  <si>
    <t>Fjárfestingarhreyfingar samtals</t>
  </si>
  <si>
    <t>Afskriftir</t>
  </si>
  <si>
    <t>Afskriftir rekstrarfjármuna</t>
  </si>
  <si>
    <t>Afskriftir óefnislegra eigna</t>
  </si>
  <si>
    <t>Afskriftir sýningarrétta</t>
  </si>
  <si>
    <t>Afskriftir samtals</t>
  </si>
  <si>
    <t>Hreinar fjárfestingar</t>
  </si>
  <si>
    <t>Hreinar fjárfestingar í rekstri</t>
  </si>
  <si>
    <t>Sýningarréttir</t>
  </si>
  <si>
    <t>Fjárfesting í sýningarréttum</t>
  </si>
  <si>
    <t>Bókfærðir sýningarréttir í lok tímabils</t>
  </si>
  <si>
    <t>Viðbótar árangusmælikvarðar</t>
  </si>
  <si>
    <r>
      <rPr>
        <b/>
        <sz val="9"/>
        <rFont val="Aptos Display"/>
        <family val="2"/>
        <scheme val="major"/>
      </rPr>
      <t xml:space="preserve">EBITDAaL: </t>
    </r>
    <r>
      <rPr>
        <sz val="9"/>
        <rFont val="Aptos Display"/>
        <family val="2"/>
        <scheme val="major"/>
      </rPr>
      <t>Hagnaður fyrir fjármagnsliði, skatta og afskriftir að frádregnum hreinum leigugreiðslum.</t>
    </r>
  </si>
  <si>
    <r>
      <t xml:space="preserve">Hreinar leigugreiðslur: </t>
    </r>
    <r>
      <rPr>
        <sz val="9"/>
        <rFont val="Aptos Display"/>
        <family val="2"/>
        <scheme val="major"/>
      </rPr>
      <t xml:space="preserve">Vaxtagjöld og afborganir leiguskuldbindinga að frádregnum vaxtatekjum og </t>
    </r>
  </si>
  <si>
    <t xml:space="preserve"> afborgunum vegna leigukrafna.</t>
  </si>
  <si>
    <r>
      <rPr>
        <b/>
        <sz val="9"/>
        <rFont val="Aptos Display"/>
        <family val="2"/>
        <scheme val="major"/>
      </rPr>
      <t>Fjárfestingar:</t>
    </r>
    <r>
      <rPr>
        <sz val="9"/>
        <rFont val="Aptos Display"/>
        <family val="2"/>
        <scheme val="major"/>
      </rPr>
      <t xml:space="preserve"> Fjárfestingar í óefnislegum eignum, rekstrarfjármunum og sýningarréttum. Aðrar </t>
    </r>
  </si>
  <si>
    <t xml:space="preserve">fjárfestingarhreyfingar í sjóðstreymisyfirliti, s.s. kaup eða sala á félögum, fenginn arður eða óhefðbundin kaup </t>
  </si>
  <si>
    <t>eða sala á eignum eru ekki inni í fjárfestingum.</t>
  </si>
  <si>
    <r>
      <rPr>
        <b/>
        <sz val="9"/>
        <color rgb="FF000000"/>
        <rFont val="Aptos Display"/>
        <family val="2"/>
      </rPr>
      <t xml:space="preserve">Afskriftir í rekstri: </t>
    </r>
    <r>
      <rPr>
        <sz val="9"/>
        <color rgb="FF000000"/>
        <rFont val="Aptos Display"/>
        <family val="2"/>
      </rPr>
      <t>Afskriftir óefnislegra eigna, rekstrarfjármuna og sýningarrétta.</t>
    </r>
  </si>
  <si>
    <r>
      <rPr>
        <b/>
        <sz val="9"/>
        <rFont val="Aptos Display"/>
        <family val="2"/>
        <scheme val="major"/>
      </rPr>
      <t>Hreinar fjárfestingar:</t>
    </r>
    <r>
      <rPr>
        <sz val="9"/>
        <rFont val="Aptos Display"/>
        <family val="2"/>
        <scheme val="major"/>
      </rPr>
      <t xml:space="preserve"> Fjárfestingar - Afskriftir í rekstri</t>
    </r>
  </si>
  <si>
    <t>Einskiptisliðir sem ekki er leiðrétt fyrir: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</si>
</sst>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%;\-0.0%;&quot;&quot;;@"/>
  </numFmts>
  <fonts count="16">
    <font>
      <sz val="9"/>
      <color theme="1"/>
      <name val="Segoe UI"/>
      <family val="2"/>
    </font>
    <font>
      <sz val="10"/>
      <name val="Arial"/>
      <family val="2"/>
    </font>
    <font>
      <b/>
      <sz val="16"/>
      <name val="Aptos Display"/>
      <family val="2"/>
      <scheme val="major"/>
    </font>
    <font>
      <sz val="1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sz val="8"/>
      <name val="Aptos Display"/>
      <family val="2"/>
      <scheme val="major"/>
    </font>
    <font>
      <sz val="9"/>
      <color rgb="FF0033CC"/>
      <name val="Aptos Display"/>
      <family val="2"/>
    </font>
    <font>
      <sz val="9"/>
      <color theme="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6"/>
      <color theme="4"/>
      <name val="Aptos Display"/>
      <family val="2"/>
      <scheme val="major"/>
    </font>
    <font>
      <sz val="9"/>
      <name val="Aptos Display"/>
      <family val="2"/>
      <scheme val="major"/>
    </font>
    <font>
      <b/>
      <sz val="9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sz val="9"/>
      <color rgb="FF000000"/>
      <name val="Aptos Display"/>
      <family val="2"/>
    </font>
    <font>
      <sz val="9"/>
      <color rgb="FF000000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3" fontId="7" fillId="3" borderId="9" applyAlignment="0">
      <protection locked="0"/>
    </xf>
  </cellStyleXfs>
  <cellXfs count="58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3" fontId="3" fillId="0" borderId="0" xfId="1" applyNumberFormat="1" applyFont="1" applyAlignment="1">
      <alignment vertical="center"/>
    </xf>
    <xf numFmtId="0" fontId="5" fillId="2" borderId="2" xfId="1" applyFont="1" applyFill="1" applyBorder="1" applyAlignment="1">
      <alignment vertical="center"/>
    </xf>
    <xf numFmtId="0" fontId="5" fillId="2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vertical="center"/>
    </xf>
    <xf numFmtId="0" fontId="3" fillId="0" borderId="5" xfId="1" applyFont="1" applyBorder="1" applyAlignment="1">
      <alignment vertical="center"/>
    </xf>
    <xf numFmtId="3" fontId="3" fillId="0" borderId="6" xfId="1" applyNumberFormat="1" applyFont="1" applyBorder="1" applyAlignment="1">
      <alignment vertical="center"/>
    </xf>
    <xf numFmtId="165" fontId="6" fillId="0" borderId="6" xfId="1" applyNumberFormat="1" applyFont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horizontal="left" vertical="center"/>
    </xf>
    <xf numFmtId="164" fontId="3" fillId="0" borderId="0" xfId="1" applyNumberFormat="1" applyFont="1" applyAlignment="1">
      <alignment vertical="center"/>
    </xf>
    <xf numFmtId="164" fontId="3" fillId="0" borderId="6" xfId="1" applyNumberFormat="1" applyFont="1" applyBorder="1" applyAlignment="1">
      <alignment vertical="center"/>
    </xf>
    <xf numFmtId="0" fontId="3" fillId="0" borderId="7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vertical="center"/>
    </xf>
    <xf numFmtId="164" fontId="3" fillId="0" borderId="8" xfId="1" applyNumberFormat="1" applyFont="1" applyBorder="1" applyAlignment="1">
      <alignment vertical="center"/>
    </xf>
    <xf numFmtId="3" fontId="4" fillId="0" borderId="0" xfId="1" applyNumberFormat="1" applyFont="1" applyAlignment="1">
      <alignment vertical="center"/>
    </xf>
    <xf numFmtId="3" fontId="4" fillId="0" borderId="6" xfId="1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7" xfId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0" borderId="8" xfId="1" applyNumberFormat="1" applyFont="1" applyBorder="1" applyAlignment="1">
      <alignment vertical="center"/>
    </xf>
    <xf numFmtId="0" fontId="3" fillId="0" borderId="0" xfId="1" applyFont="1" applyAlignment="1">
      <alignment horizontal="left" vertical="center" indent="1"/>
    </xf>
    <xf numFmtId="0" fontId="9" fillId="0" borderId="0" xfId="1" applyFont="1" applyAlignment="1">
      <alignment vertical="center"/>
    </xf>
    <xf numFmtId="0" fontId="10" fillId="0" borderId="0" xfId="1" applyFont="1"/>
    <xf numFmtId="0" fontId="5" fillId="2" borderId="3" xfId="1" applyFont="1" applyFill="1" applyBorder="1" applyAlignment="1">
      <alignment horizontal="right" vertical="center"/>
    </xf>
    <xf numFmtId="0" fontId="6" fillId="0" borderId="5" xfId="1" applyFont="1" applyBorder="1" applyAlignment="1">
      <alignment horizontal="left" vertical="center" indent="2"/>
    </xf>
    <xf numFmtId="4" fontId="3" fillId="0" borderId="5" xfId="1" applyNumberFormat="1" applyFon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64" fontId="6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5" xfId="1" applyFont="1" applyBorder="1"/>
    <xf numFmtId="0" fontId="3" fillId="0" borderId="6" xfId="1" applyFont="1" applyBorder="1"/>
    <xf numFmtId="0" fontId="15" fillId="0" borderId="0" xfId="1" applyFont="1" applyAlignment="1">
      <alignment horizontal="left" vertical="center"/>
    </xf>
    <xf numFmtId="0" fontId="5" fillId="2" borderId="10" xfId="1" applyFont="1" applyFill="1" applyBorder="1" applyAlignment="1">
      <alignment horizontal="right" vertical="center"/>
    </xf>
    <xf numFmtId="3" fontId="3" fillId="0" borderId="11" xfId="1" applyNumberFormat="1" applyFont="1" applyBorder="1" applyAlignment="1">
      <alignment vertical="center"/>
    </xf>
    <xf numFmtId="3" fontId="4" fillId="0" borderId="12" xfId="1" applyNumberFormat="1" applyFont="1" applyBorder="1" applyAlignment="1">
      <alignment vertical="center"/>
    </xf>
    <xf numFmtId="0" fontId="3" fillId="0" borderId="0" xfId="1" applyFont="1" applyAlignment="1">
      <alignment vertical="top"/>
    </xf>
    <xf numFmtId="3" fontId="3" fillId="0" borderId="0" xfId="1" applyNumberFormat="1" applyFont="1" applyAlignment="1">
      <alignment vertical="top"/>
    </xf>
    <xf numFmtId="0" fontId="3" fillId="4" borderId="0" xfId="1" applyFont="1" applyFill="1" applyAlignment="1">
      <alignment vertical="center"/>
    </xf>
    <xf numFmtId="3" fontId="3" fillId="4" borderId="0" xfId="1" applyNumberFormat="1" applyFont="1" applyFill="1" applyAlignment="1">
      <alignment vertical="center"/>
    </xf>
    <xf numFmtId="3" fontId="3" fillId="4" borderId="6" xfId="1" applyNumberFormat="1" applyFont="1" applyFill="1" applyBorder="1" applyAlignment="1">
      <alignment vertical="center"/>
    </xf>
    <xf numFmtId="3" fontId="4" fillId="4" borderId="0" xfId="1" applyNumberFormat="1" applyFont="1" applyFill="1" applyAlignment="1">
      <alignment vertical="center"/>
    </xf>
    <xf numFmtId="3" fontId="4" fillId="4" borderId="1" xfId="1" applyNumberFormat="1" applyFont="1" applyFill="1" applyBorder="1" applyAlignment="1">
      <alignment vertical="center"/>
    </xf>
    <xf numFmtId="4" fontId="3" fillId="0" borderId="0" xfId="1" applyNumberFormat="1" applyFont="1" applyAlignment="1">
      <alignment vertical="center"/>
    </xf>
  </cellXfs>
  <cellStyles count="3">
    <cellStyle name="Inntak" xfId="2" xr:uid="{653BC1C2-A204-4464-AE91-4C8C6FC3446A}"/>
    <cellStyle name="Normal" xfId="0" builtinId="0"/>
    <cellStyle name="Normal 2" xfId="1" xr:uid="{5E2FCF45-5C78-4AB3-AC05-6BDD1FA15039}"/>
  </cellStyles>
  <dxfs count="0"/>
  <tableStyles count="0" defaultTableStyle="TableStyleMedium2" defaultPivotStyle="PivotStyleLight16"/>
  <colors>
    <mruColors>
      <color rgb="FF00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ýn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EE4055"/>
      </a:accent1>
      <a:accent2>
        <a:srgbClr val="375D64"/>
      </a:accent2>
      <a:accent3>
        <a:srgbClr val="54575A"/>
      </a:accent3>
      <a:accent4>
        <a:srgbClr val="8E9D98"/>
      </a:accent4>
      <a:accent5>
        <a:srgbClr val="EE4055"/>
      </a:accent5>
      <a:accent6>
        <a:srgbClr val="375D64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CAF06-8234-4F53-880A-D325E4D56EFC}">
  <sheetPr>
    <tabColor theme="4"/>
  </sheetPr>
  <dimension ref="A1:XFC194"/>
  <sheetViews>
    <sheetView showGridLines="0" tabSelected="1" topLeftCell="A36" zoomScale="145" zoomScaleNormal="145" workbookViewId="0">
      <selection activeCell="H61" sqref="H61"/>
    </sheetView>
  </sheetViews>
  <sheetFormatPr defaultColWidth="0" defaultRowHeight="0" customHeight="1" zeroHeight="1"/>
  <cols>
    <col min="1" max="1" width="5.33203125" style="1" customWidth="1"/>
    <col min="2" max="2" width="46.33203125" style="1" customWidth="1"/>
    <col min="3" max="4" width="9.83203125" style="1" customWidth="1"/>
    <col min="5" max="5" width="5.5" style="1" customWidth="1"/>
    <col min="6" max="7" width="9.83203125" style="1" customWidth="1"/>
    <col min="8" max="8" width="28.33203125" style="1" customWidth="1"/>
    <col min="9" max="16378" width="3.5" style="1" hidden="1"/>
    <col min="16379" max="16379" width="1.1640625" style="1" hidden="1"/>
    <col min="16380" max="16380" width="1.6640625" style="1" hidden="1"/>
    <col min="16381" max="16381" width="3.5" style="1" hidden="1"/>
    <col min="16382" max="16383" width="4.6640625" style="1" hidden="1"/>
    <col min="16384" max="16384" width="15.6640625" style="1" hidden="1"/>
  </cols>
  <sheetData>
    <row r="1" spans="1:8" ht="24.75" customHeight="1">
      <c r="A1" s="32" t="s">
        <v>0</v>
      </c>
    </row>
    <row r="2" spans="1:8" s="4" customFormat="1" ht="13.5" customHeight="1">
      <c r="A2" s="30" t="s">
        <v>1</v>
      </c>
      <c r="B2" s="5"/>
      <c r="H2" s="1"/>
    </row>
    <row r="3" spans="1:8" s="4" customFormat="1" ht="13.5" customHeight="1">
      <c r="B3" s="3"/>
    </row>
    <row r="4" spans="1:8" s="4" customFormat="1" ht="13.5" customHeight="1">
      <c r="B4" s="7" t="s">
        <v>2</v>
      </c>
      <c r="C4" s="33" t="s">
        <v>3</v>
      </c>
      <c r="D4" s="33" t="s">
        <v>4</v>
      </c>
      <c r="E4" s="33"/>
      <c r="F4" s="33" t="s">
        <v>5</v>
      </c>
      <c r="G4" s="47" t="s">
        <v>6</v>
      </c>
    </row>
    <row r="5" spans="1:8" s="4" customFormat="1" ht="13.5" customHeight="1">
      <c r="B5" s="16" t="s">
        <v>7</v>
      </c>
      <c r="C5" s="23">
        <f>+C27</f>
        <v>5559.0184562599989</v>
      </c>
      <c r="D5" s="23">
        <f>+D27</f>
        <v>5407.3259409899993</v>
      </c>
      <c r="E5" s="23"/>
      <c r="F5" s="23">
        <f>+F27</f>
        <v>11019.760813689902</v>
      </c>
      <c r="G5" s="24">
        <f>+G27</f>
        <v>10677.442982530201</v>
      </c>
    </row>
    <row r="6" spans="1:8" s="4" customFormat="1" ht="13.5" customHeight="1">
      <c r="B6" s="34" t="s">
        <v>8</v>
      </c>
      <c r="C6" s="42">
        <f>C5/D5-1</f>
        <v>2.8053148067162192E-2</v>
      </c>
      <c r="D6" s="43"/>
      <c r="E6" s="43"/>
      <c r="F6" s="42">
        <f>+F5/G5-1</f>
        <v>3.2059907200607807E-2</v>
      </c>
      <c r="G6" s="12"/>
    </row>
    <row r="7" spans="1:8" s="4" customFormat="1" ht="13.5" customHeight="1">
      <c r="B7" s="16" t="s">
        <v>9</v>
      </c>
      <c r="C7" s="23">
        <f>+C40</f>
        <v>995.31265493999888</v>
      </c>
      <c r="D7" s="55">
        <f>+D40</f>
        <v>715.58804322999788</v>
      </c>
      <c r="E7" s="23"/>
      <c r="F7" s="23">
        <f>+F40</f>
        <v>1837.4286782699021</v>
      </c>
      <c r="G7" s="24">
        <f>+G40</f>
        <v>1295.456899930201</v>
      </c>
    </row>
    <row r="8" spans="1:8" s="4" customFormat="1" ht="13.5" customHeight="1">
      <c r="B8" s="34" t="s">
        <v>10</v>
      </c>
      <c r="C8" s="42">
        <f>C7/C5</f>
        <v>0.17904467538134891</v>
      </c>
      <c r="D8" s="42">
        <f>D7/D5</f>
        <v>0.13233676886490489</v>
      </c>
      <c r="E8" s="42"/>
      <c r="F8" s="42">
        <f>F7/F5</f>
        <v>0.16673943376223335</v>
      </c>
      <c r="G8" s="13">
        <f>G7/G5</f>
        <v>0.121326510668308</v>
      </c>
    </row>
    <row r="9" spans="1:8" s="4" customFormat="1" ht="13.5" customHeight="1">
      <c r="B9" s="16" t="s">
        <v>11</v>
      </c>
      <c r="C9" s="23">
        <f>-C93</f>
        <v>690.62773586000003</v>
      </c>
      <c r="D9" s="23">
        <f>-D93</f>
        <v>623.66435162999801</v>
      </c>
      <c r="E9" s="23"/>
      <c r="F9" s="23">
        <f>-F93</f>
        <v>1527.5968841700001</v>
      </c>
      <c r="G9" s="24">
        <f>-G93</f>
        <v>1102.9872955599999</v>
      </c>
    </row>
    <row r="10" spans="1:8" s="4" customFormat="1" ht="13.5" customHeight="1">
      <c r="B10" s="34" t="s">
        <v>12</v>
      </c>
      <c r="C10" s="42">
        <f>C9/C5</f>
        <v>0.12423555368525277</v>
      </c>
      <c r="D10" s="42">
        <f>D9/D5</f>
        <v>0.11533692594750716</v>
      </c>
      <c r="E10" s="42"/>
      <c r="F10" s="42">
        <f>F9/F5</f>
        <v>0.13862341569812106</v>
      </c>
      <c r="G10" s="13">
        <f>G9/G5</f>
        <v>0.10330069637127937</v>
      </c>
    </row>
    <row r="11" spans="1:8" s="4" customFormat="1" ht="13.5" customHeight="1">
      <c r="B11" s="16" t="s">
        <v>13</v>
      </c>
      <c r="C11" s="23">
        <f>C7-C9</f>
        <v>304.68491907999885</v>
      </c>
      <c r="D11" s="55">
        <f>D7-D9</f>
        <v>91.92369159999987</v>
      </c>
      <c r="E11" s="23"/>
      <c r="F11" s="23">
        <f>F7-F9</f>
        <v>309.83179409990203</v>
      </c>
      <c r="G11" s="24">
        <f>G7-G9</f>
        <v>192.46960437020107</v>
      </c>
    </row>
    <row r="12" spans="1:8" s="4" customFormat="1" ht="13.5" customHeight="1">
      <c r="B12" s="34" t="s">
        <v>14</v>
      </c>
      <c r="C12" s="42">
        <f>C11/C5</f>
        <v>5.4809121696096155E-2</v>
      </c>
      <c r="D12" s="42">
        <f>D11/D5</f>
        <v>1.6999842917397732E-2</v>
      </c>
      <c r="E12" s="42"/>
      <c r="F12" s="42">
        <f>F11/F5</f>
        <v>2.8116018064112291E-2</v>
      </c>
      <c r="G12" s="13">
        <f>G11/G5</f>
        <v>1.8025814297028642E-2</v>
      </c>
    </row>
    <row r="13" spans="1:8" s="4" customFormat="1" ht="13.5" customHeight="1">
      <c r="B13" s="27" t="s">
        <v>15</v>
      </c>
      <c r="C13" s="28">
        <f>C47</f>
        <v>45.957342729998885</v>
      </c>
      <c r="D13" s="28">
        <f>D47</f>
        <v>65.151570269998928</v>
      </c>
      <c r="E13" s="15"/>
      <c r="F13" s="28">
        <f>F47</f>
        <v>-32.710483260097817</v>
      </c>
      <c r="G13" s="29">
        <f>G47</f>
        <v>-75.760250294799164</v>
      </c>
    </row>
    <row r="14" spans="1:8" s="4" customFormat="1" ht="13.5" customHeight="1">
      <c r="B14" s="41"/>
    </row>
    <row r="15" spans="1:8" s="4" customFormat="1" ht="13.5" customHeight="1"/>
    <row r="16" spans="1:8" s="4" customFormat="1" ht="13.5" customHeight="1">
      <c r="B16" s="7" t="s">
        <v>16</v>
      </c>
      <c r="C16" s="33" t="str">
        <f>+C4</f>
        <v>2F 2026</v>
      </c>
      <c r="D16" s="33" t="str">
        <f>+D4</f>
        <v>2F 2025</v>
      </c>
      <c r="E16" s="33"/>
      <c r="F16" s="33" t="str">
        <f>+F4</f>
        <v>1H 2026</v>
      </c>
      <c r="G16" s="47" t="str">
        <f>+G4</f>
        <v>1H 2025</v>
      </c>
    </row>
    <row r="17" spans="2:7" s="4" customFormat="1" ht="13.5" customHeight="1">
      <c r="B17" s="10" t="s">
        <v>17</v>
      </c>
      <c r="C17" s="6">
        <v>1219.0663627500001</v>
      </c>
      <c r="D17" s="6">
        <v>1194.4658426000001</v>
      </c>
      <c r="E17" s="6"/>
      <c r="F17" s="6">
        <v>2459.1408665700001</v>
      </c>
      <c r="G17" s="48">
        <v>2391.9710570800999</v>
      </c>
    </row>
    <row r="18" spans="2:7" s="4" customFormat="1" ht="13.5" customHeight="1">
      <c r="B18" s="10" t="s">
        <v>18</v>
      </c>
      <c r="C18" s="6">
        <v>946.84801771000002</v>
      </c>
      <c r="D18" s="6">
        <v>885.00223101999995</v>
      </c>
      <c r="E18" s="6"/>
      <c r="F18" s="6">
        <v>1855.3221219901</v>
      </c>
      <c r="G18" s="48">
        <v>1683.15100112</v>
      </c>
    </row>
    <row r="19" spans="2:7" s="4" customFormat="1" ht="13.5" customHeight="1">
      <c r="B19" s="10" t="s">
        <v>19</v>
      </c>
      <c r="C19" s="6">
        <v>51.514870780000003</v>
      </c>
      <c r="D19" s="6">
        <v>74.028204349999996</v>
      </c>
      <c r="E19" s="6"/>
      <c r="F19" s="6">
        <v>104.90278292000001</v>
      </c>
      <c r="G19" s="48">
        <v>171.38061311999999</v>
      </c>
    </row>
    <row r="20" spans="2:7" s="4" customFormat="1" ht="13.5" customHeight="1">
      <c r="B20" s="10" t="s">
        <v>20</v>
      </c>
      <c r="C20" s="6">
        <v>108.58427043</v>
      </c>
      <c r="D20" s="6">
        <v>111.5614412</v>
      </c>
      <c r="E20" s="6"/>
      <c r="F20" s="6">
        <v>222.62354547999999</v>
      </c>
      <c r="G20" s="48">
        <v>221.35567777</v>
      </c>
    </row>
    <row r="21" spans="2:7" s="4" customFormat="1" ht="13.5" customHeight="1">
      <c r="B21" s="10" t="s">
        <v>21</v>
      </c>
      <c r="C21" s="6">
        <v>1936.19632125</v>
      </c>
      <c r="D21" s="6">
        <v>1724.3792008</v>
      </c>
      <c r="E21" s="6"/>
      <c r="F21" s="6">
        <v>3880.0951575797999</v>
      </c>
      <c r="G21" s="48">
        <v>3381.7044668399999</v>
      </c>
    </row>
    <row r="22" spans="2:7" s="4" customFormat="1" ht="13.5" customHeight="1">
      <c r="B22" s="10" t="s">
        <v>22</v>
      </c>
      <c r="C22" s="6">
        <v>766.57587253999998</v>
      </c>
      <c r="D22" s="6">
        <v>702.95520256999998</v>
      </c>
      <c r="E22" s="6"/>
      <c r="F22" s="6">
        <v>1424.3674101300001</v>
      </c>
      <c r="G22" s="48">
        <v>1304.2746680499999</v>
      </c>
    </row>
    <row r="23" spans="2:7" s="4" customFormat="1" ht="13.5" customHeight="1">
      <c r="B23" s="10" t="s">
        <v>23</v>
      </c>
      <c r="C23" s="6">
        <v>231.84471711</v>
      </c>
      <c r="D23" s="6">
        <v>211.12778613</v>
      </c>
      <c r="E23" s="6"/>
      <c r="F23" s="6">
        <v>478.78710541999999</v>
      </c>
      <c r="G23" s="48">
        <v>473.81590706999998</v>
      </c>
    </row>
    <row r="24" spans="2:7" s="4" customFormat="1" ht="13.5" customHeight="1">
      <c r="B24" s="10" t="s">
        <v>24</v>
      </c>
      <c r="C24" s="6">
        <v>61.404437899999998</v>
      </c>
      <c r="D24" s="6">
        <v>117.3</v>
      </c>
      <c r="E24" s="6"/>
      <c r="F24" s="6">
        <v>117.81339454</v>
      </c>
      <c r="G24" s="48">
        <v>234.35</v>
      </c>
    </row>
    <row r="25" spans="2:7" s="4" customFormat="1" ht="13.5" customHeight="1">
      <c r="B25" s="10" t="s">
        <v>25</v>
      </c>
      <c r="C25" s="6">
        <v>151.02115578999999</v>
      </c>
      <c r="D25" s="6">
        <v>165.04388431999999</v>
      </c>
      <c r="E25" s="6"/>
      <c r="F25" s="6">
        <v>304.10878905999999</v>
      </c>
      <c r="G25" s="48">
        <v>370.79692748010001</v>
      </c>
    </row>
    <row r="26" spans="2:7" s="4" customFormat="1" ht="13.5" customHeight="1">
      <c r="B26" s="10" t="s">
        <v>26</v>
      </c>
      <c r="C26" s="6">
        <v>85.962429999999998</v>
      </c>
      <c r="D26" s="6">
        <v>221.46214800000001</v>
      </c>
      <c r="E26" s="6"/>
      <c r="F26" s="6">
        <v>172.59963999999999</v>
      </c>
      <c r="G26" s="48">
        <v>444.64266400000002</v>
      </c>
    </row>
    <row r="27" spans="2:7" s="4" customFormat="1" ht="13.5" customHeight="1">
      <c r="B27" s="27" t="s">
        <v>27</v>
      </c>
      <c r="C27" s="28">
        <f>+SUM(C17:C26)</f>
        <v>5559.0184562599989</v>
      </c>
      <c r="D27" s="28">
        <f>+SUM(D17:D26)</f>
        <v>5407.3259409899993</v>
      </c>
      <c r="E27" s="28"/>
      <c r="F27" s="28">
        <f>+SUM(F17:F26)</f>
        <v>11019.760813689902</v>
      </c>
      <c r="G27" s="49">
        <f>+SUM(G17:G26)</f>
        <v>10677.442982530201</v>
      </c>
    </row>
    <row r="28" spans="2:7" s="4" customFormat="1" ht="21.75" customHeight="1">
      <c r="B28" s="50"/>
      <c r="C28" s="51"/>
      <c r="D28" s="51"/>
      <c r="E28" s="51"/>
      <c r="F28" s="51"/>
      <c r="G28" s="51"/>
    </row>
    <row r="29" spans="2:7" s="4" customFormat="1" ht="13.5" customHeight="1">
      <c r="B29" s="7" t="s">
        <v>28</v>
      </c>
      <c r="C29" s="33" t="str">
        <f>+C16</f>
        <v>2F 2026</v>
      </c>
      <c r="D29" s="33" t="str">
        <f>+D16</f>
        <v>2F 2025</v>
      </c>
      <c r="E29" s="33"/>
      <c r="F29" s="33" t="str">
        <f>+F16</f>
        <v>1H 2026</v>
      </c>
      <c r="G29" s="47" t="str">
        <f>+G16</f>
        <v>1H 2025</v>
      </c>
    </row>
    <row r="30" spans="2:7" s="4" customFormat="1" ht="13.5" customHeight="1">
      <c r="B30" s="16" t="s">
        <v>7</v>
      </c>
      <c r="C30" s="23">
        <f>+C27</f>
        <v>5559.0184562599989</v>
      </c>
      <c r="D30" s="23">
        <f>+D27</f>
        <v>5407.3259409899993</v>
      </c>
      <c r="E30" s="23"/>
      <c r="F30" s="23">
        <f>+F27</f>
        <v>11019.760813689902</v>
      </c>
      <c r="G30" s="24">
        <f>+G27</f>
        <v>10677.442982530201</v>
      </c>
    </row>
    <row r="31" spans="2:7" s="4" customFormat="1" ht="13.5" customHeight="1">
      <c r="B31" s="16"/>
      <c r="C31" s="23"/>
      <c r="D31" s="23"/>
      <c r="E31" s="23"/>
      <c r="F31" s="23"/>
      <c r="G31" s="24"/>
    </row>
    <row r="32" spans="2:7" s="4" customFormat="1" ht="13.5" customHeight="1">
      <c r="B32" s="17" t="s">
        <v>29</v>
      </c>
      <c r="C32" s="6">
        <v>-2274.6758941899998</v>
      </c>
      <c r="D32" s="6">
        <v>-2279.1598014800002</v>
      </c>
      <c r="E32" s="6"/>
      <c r="F32" s="6">
        <v>-4547.50886876</v>
      </c>
      <c r="G32" s="11">
        <v>-4491.74</v>
      </c>
    </row>
    <row r="33" spans="2:7" s="4" customFormat="1" ht="13.5" customHeight="1">
      <c r="B33" s="17" t="s">
        <v>30</v>
      </c>
      <c r="C33" s="6">
        <v>-1481.9927</v>
      </c>
      <c r="D33" s="6">
        <v>-1528.7176735</v>
      </c>
      <c r="E33" s="6"/>
      <c r="F33" s="6">
        <v>-3017.833952</v>
      </c>
      <c r="G33" s="11">
        <v>-3164.34</v>
      </c>
    </row>
    <row r="34" spans="2:7" s="4" customFormat="1" ht="13.5" customHeight="1">
      <c r="B34" s="17" t="s">
        <v>31</v>
      </c>
      <c r="C34" s="6">
        <v>-514.75790113000005</v>
      </c>
      <c r="D34" s="6">
        <v>-562.13680638999995</v>
      </c>
      <c r="E34" s="6"/>
      <c r="F34" s="6">
        <v>-1042.4837956599999</v>
      </c>
      <c r="G34" s="11">
        <v>-1095.94</v>
      </c>
    </row>
    <row r="35" spans="2:7" s="4" customFormat="1" ht="13.5" customHeight="1">
      <c r="B35" s="16" t="s">
        <v>32</v>
      </c>
      <c r="C35" s="23">
        <f t="shared" ref="C35:G35" si="0">+SUM(C32:C34)</f>
        <v>-4271.42649532</v>
      </c>
      <c r="D35" s="23">
        <f t="shared" si="0"/>
        <v>-4370.0142813700004</v>
      </c>
      <c r="E35" s="23"/>
      <c r="F35" s="23">
        <f t="shared" si="0"/>
        <v>-8607.8266164199995</v>
      </c>
      <c r="G35" s="24">
        <f t="shared" si="0"/>
        <v>-8752.02</v>
      </c>
    </row>
    <row r="36" spans="2:7" s="4" customFormat="1" ht="13.5" customHeight="1">
      <c r="B36" s="10"/>
      <c r="C36" s="6"/>
      <c r="D36" s="6"/>
      <c r="E36" s="6"/>
      <c r="F36" s="6"/>
      <c r="G36" s="11"/>
    </row>
    <row r="37" spans="2:7" s="4" customFormat="1" ht="13.5" customHeight="1">
      <c r="B37" s="16" t="s">
        <v>33</v>
      </c>
      <c r="C37" s="23">
        <f t="shared" ref="C37:F37" si="1">+C30+C35</f>
        <v>1287.5919609399989</v>
      </c>
      <c r="D37" s="23">
        <f>+D30+D35</f>
        <v>1037.3116596199989</v>
      </c>
      <c r="E37" s="23"/>
      <c r="F37" s="23">
        <f t="shared" si="1"/>
        <v>2411.9341972699021</v>
      </c>
      <c r="G37" s="24">
        <f>+G30+G35</f>
        <v>1925.4229825302009</v>
      </c>
    </row>
    <row r="38" spans="2:7" s="4" customFormat="1" ht="13.5" customHeight="1">
      <c r="B38" s="10" t="s">
        <v>34</v>
      </c>
      <c r="C38" s="6">
        <v>-292.27930600000002</v>
      </c>
      <c r="D38" s="6">
        <v>-321.72361639000098</v>
      </c>
      <c r="E38" s="6"/>
      <c r="F38" s="6">
        <v>-574.50551900000005</v>
      </c>
      <c r="G38" s="11">
        <v>-629.96608260000005</v>
      </c>
    </row>
    <row r="39" spans="2:7" s="4" customFormat="1" ht="13.5" customHeight="1">
      <c r="B39" s="10"/>
      <c r="C39" s="6"/>
      <c r="D39" s="6"/>
      <c r="E39" s="6"/>
      <c r="F39" s="6"/>
      <c r="G39" s="11"/>
    </row>
    <row r="40" spans="2:7" s="4" customFormat="1" ht="13.5" customHeight="1">
      <c r="B40" s="27" t="s">
        <v>9</v>
      </c>
      <c r="C40" s="28">
        <f t="shared" ref="C40:G40" si="2">+C37+C38</f>
        <v>995.31265493999888</v>
      </c>
      <c r="D40" s="56">
        <f>+D37+D38</f>
        <v>715.58804322999788</v>
      </c>
      <c r="E40" s="28"/>
      <c r="F40" s="28">
        <f t="shared" si="2"/>
        <v>1837.4286782699021</v>
      </c>
      <c r="G40" s="29">
        <f t="shared" si="2"/>
        <v>1295.456899930201</v>
      </c>
    </row>
    <row r="41" spans="2:7" s="4" customFormat="1" ht="13.5" customHeight="1">
      <c r="B41" s="16"/>
      <c r="C41" s="23"/>
      <c r="D41" s="23"/>
      <c r="E41" s="23"/>
      <c r="F41" s="23"/>
      <c r="G41" s="24"/>
    </row>
    <row r="42" spans="2:7" s="4" customFormat="1" ht="13.5" customHeight="1">
      <c r="B42" s="16" t="s">
        <v>33</v>
      </c>
      <c r="C42" s="23">
        <f t="shared" ref="C42:F42" si="3">+C37</f>
        <v>1287.5919609399989</v>
      </c>
      <c r="D42" s="23">
        <f>+D37</f>
        <v>1037.3116596199989</v>
      </c>
      <c r="E42" s="23"/>
      <c r="F42" s="23">
        <f t="shared" si="3"/>
        <v>2411.9341972699021</v>
      </c>
      <c r="G42" s="24">
        <f>+G37</f>
        <v>1925.4229825302009</v>
      </c>
    </row>
    <row r="43" spans="2:7" s="4" customFormat="1" ht="13.5" customHeight="1">
      <c r="B43" s="10" t="s">
        <v>35</v>
      </c>
      <c r="C43" s="6">
        <v>-1038.70561221</v>
      </c>
      <c r="D43" s="6">
        <v>-749.77085509999995</v>
      </c>
      <c r="E43" s="6"/>
      <c r="F43" s="6">
        <v>-2038.88085753</v>
      </c>
      <c r="G43" s="11">
        <v>-1563.592590575</v>
      </c>
    </row>
    <row r="44" spans="2:7" s="4" customFormat="1" ht="13.5" customHeight="1">
      <c r="B44" s="10" t="s">
        <v>36</v>
      </c>
      <c r="C44" s="6">
        <v>-52</v>
      </c>
      <c r="D44" s="6">
        <v>-51.787002000000001</v>
      </c>
      <c r="E44" s="6"/>
      <c r="F44" s="6">
        <v>-103.574004</v>
      </c>
      <c r="G44" s="11">
        <v>-103.574004</v>
      </c>
    </row>
    <row r="45" spans="2:7" s="4" customFormat="1" ht="13.5" customHeight="1">
      <c r="B45" s="10" t="s">
        <v>37</v>
      </c>
      <c r="C45" s="6">
        <v>-150.92900599999999</v>
      </c>
      <c r="D45" s="6">
        <v>-170.60223224999999</v>
      </c>
      <c r="E45" s="6"/>
      <c r="F45" s="6">
        <v>-302.189819</v>
      </c>
      <c r="G45" s="11">
        <v>-334.01663825000003</v>
      </c>
    </row>
    <row r="46" spans="2:7" s="4" customFormat="1" ht="13.5" customHeight="1">
      <c r="B46" s="10"/>
      <c r="G46" s="11"/>
    </row>
    <row r="47" spans="2:7" s="4" customFormat="1" ht="13.5" customHeight="1">
      <c r="B47" s="16" t="s">
        <v>15</v>
      </c>
      <c r="C47" s="23">
        <f>+SUM(C42:C45)</f>
        <v>45.957342729998885</v>
      </c>
      <c r="D47" s="55">
        <f>+SUM(D42:D45)</f>
        <v>65.151570269998928</v>
      </c>
      <c r="E47" s="23"/>
      <c r="F47" s="23">
        <f>+SUM(F42:F45)</f>
        <v>-32.710483260097817</v>
      </c>
      <c r="G47" s="24">
        <f>+SUM(G42:G45)</f>
        <v>-75.760250294799164</v>
      </c>
    </row>
    <row r="48" spans="2:7" s="4" customFormat="1" ht="13.5" customHeight="1">
      <c r="B48" s="10" t="s">
        <v>38</v>
      </c>
      <c r="C48" s="6">
        <v>-307.7061933</v>
      </c>
      <c r="D48" s="6">
        <v>-284.42813374000002</v>
      </c>
      <c r="E48" s="6"/>
      <c r="F48" s="6">
        <v>-604</v>
      </c>
      <c r="G48" s="11">
        <v>-578</v>
      </c>
    </row>
    <row r="49" spans="2:8" ht="0" hidden="1" customHeight="1">
      <c r="B49" s="44"/>
      <c r="G49" s="45"/>
    </row>
    <row r="50" spans="2:8" s="4" customFormat="1" ht="13.5" customHeight="1">
      <c r="B50" s="10" t="s">
        <v>39</v>
      </c>
      <c r="C50" s="6">
        <v>-7.25400445</v>
      </c>
      <c r="D50" s="6">
        <v>0.36900500000047698</v>
      </c>
      <c r="E50" s="6"/>
      <c r="F50" s="6">
        <v>3.2890000499999998</v>
      </c>
      <c r="G50" s="11">
        <v>2.121</v>
      </c>
    </row>
    <row r="51" spans="2:8" s="4" customFormat="1" ht="13.5" customHeight="1">
      <c r="B51" s="10"/>
      <c r="C51" s="6"/>
      <c r="D51" s="6"/>
      <c r="E51" s="6"/>
      <c r="F51" s="6"/>
      <c r="G51" s="11"/>
    </row>
    <row r="52" spans="2:8" s="4" customFormat="1" ht="13.5" customHeight="1">
      <c r="B52" s="16" t="s">
        <v>40</v>
      </c>
      <c r="C52" s="23">
        <f>+SUM(C47:C50)</f>
        <v>-269.00285502000111</v>
      </c>
      <c r="D52" s="23">
        <f>+SUM(D47:D50)</f>
        <v>-218.90755847000062</v>
      </c>
      <c r="E52" s="23"/>
      <c r="F52" s="23">
        <f>+SUM(F47:F50)</f>
        <v>-633.42148321009779</v>
      </c>
      <c r="G52" s="24">
        <f>SUM(G47:G50)</f>
        <v>-651.63925029479913</v>
      </c>
    </row>
    <row r="53" spans="2:8" s="4" customFormat="1" ht="13.5" customHeight="1">
      <c r="B53" s="10" t="s">
        <v>41</v>
      </c>
      <c r="C53" s="6">
        <v>54.397897999999998</v>
      </c>
      <c r="D53" s="6">
        <v>44.860140999999999</v>
      </c>
      <c r="E53" s="6"/>
      <c r="F53" s="6">
        <v>127.24847800000001</v>
      </c>
      <c r="G53" s="11">
        <v>134.08666700000001</v>
      </c>
    </row>
    <row r="54" spans="2:8" s="4" customFormat="1" ht="13.5" hidden="1" customHeight="1">
      <c r="B54" s="10" t="s">
        <v>42</v>
      </c>
      <c r="C54" s="6"/>
      <c r="D54" s="6"/>
      <c r="E54" s="6"/>
      <c r="F54" s="6"/>
      <c r="G54" s="11"/>
    </row>
    <row r="55" spans="2:8" s="4" customFormat="1" ht="13.5" customHeight="1">
      <c r="B55" s="10"/>
      <c r="C55" s="6"/>
      <c r="D55" s="6"/>
      <c r="E55" s="6"/>
      <c r="F55" s="6"/>
      <c r="G55" s="11"/>
    </row>
    <row r="56" spans="2:8" s="4" customFormat="1" ht="13.5" customHeight="1">
      <c r="B56" s="16" t="s">
        <v>43</v>
      </c>
      <c r="C56" s="23">
        <f>SUM(C52:C54)</f>
        <v>-214.60495702000111</v>
      </c>
      <c r="D56" s="23">
        <f>SUM(D52:D54)</f>
        <v>-174.04741747000062</v>
      </c>
      <c r="E56" s="23"/>
      <c r="F56" s="23">
        <v>-506.43300521009797</v>
      </c>
      <c r="G56" s="24">
        <v>-517.95258329479896</v>
      </c>
      <c r="H56" s="57"/>
    </row>
    <row r="57" spans="2:8" s="4" customFormat="1" ht="13.5" customHeight="1">
      <c r="B57" s="10" t="s">
        <v>44</v>
      </c>
      <c r="C57" s="52">
        <v>0</v>
      </c>
      <c r="D57" s="53">
        <v>0</v>
      </c>
      <c r="E57" s="53"/>
      <c r="F57" s="53">
        <v>0</v>
      </c>
      <c r="G57" s="54">
        <v>-4</v>
      </c>
    </row>
    <row r="58" spans="2:8" s="4" customFormat="1" ht="13.5" customHeight="1">
      <c r="B58" s="10"/>
      <c r="C58" s="23"/>
      <c r="D58" s="23"/>
      <c r="E58" s="23"/>
      <c r="F58" s="23"/>
      <c r="G58" s="24"/>
    </row>
    <row r="59" spans="2:8" s="4" customFormat="1" ht="13.5" customHeight="1">
      <c r="B59" s="27" t="s">
        <v>45</v>
      </c>
      <c r="C59" s="28">
        <f t="shared" ref="C59:F59" si="4">+C56+C57</f>
        <v>-214.60495702000111</v>
      </c>
      <c r="D59" s="28">
        <f>+D56+D57</f>
        <v>-174.04741747000062</v>
      </c>
      <c r="E59" s="28"/>
      <c r="F59" s="28">
        <f t="shared" si="4"/>
        <v>-506.43300521009797</v>
      </c>
      <c r="G59" s="29">
        <f>+G56+G57</f>
        <v>-521.95258329479896</v>
      </c>
    </row>
    <row r="60" spans="2:8" s="4" customFormat="1" ht="13.5" customHeight="1"/>
    <row r="61" spans="2:8" s="4" customFormat="1" ht="13.5" customHeight="1">
      <c r="B61" s="7" t="s">
        <v>46</v>
      </c>
      <c r="C61" s="8" t="str">
        <f>+C29</f>
        <v>2F 2026</v>
      </c>
      <c r="D61" s="8" t="str">
        <f>+D29</f>
        <v>2F 2025</v>
      </c>
      <c r="E61" s="8"/>
      <c r="F61" s="8" t="str">
        <f>+F29</f>
        <v>1H 2026</v>
      </c>
      <c r="G61" s="9" t="str">
        <f>+G29</f>
        <v>1H 2025</v>
      </c>
    </row>
    <row r="62" spans="2:8" s="4" customFormat="1" ht="13.5" customHeight="1">
      <c r="B62" s="16" t="s">
        <v>47</v>
      </c>
      <c r="G62" s="14"/>
    </row>
    <row r="63" spans="2:8" s="4" customFormat="1" ht="13.5" customHeight="1">
      <c r="B63" s="17" t="s">
        <v>48</v>
      </c>
      <c r="C63" s="18">
        <f>+C37/C30</f>
        <v>0.23162217774075644</v>
      </c>
      <c r="D63" s="18">
        <f>+D37/D30</f>
        <v>0.1918344984082988</v>
      </c>
      <c r="E63" s="18"/>
      <c r="F63" s="18">
        <f>+F37/F30</f>
        <v>0.21887355252516413</v>
      </c>
      <c r="G63" s="19">
        <f>+G37/G30</f>
        <v>0.18032622470384191</v>
      </c>
    </row>
    <row r="64" spans="2:8" s="4" customFormat="1" ht="13.5" customHeight="1">
      <c r="B64" s="17" t="s">
        <v>49</v>
      </c>
      <c r="C64" s="18">
        <f>+C40/C30</f>
        <v>0.17904467538134891</v>
      </c>
      <c r="D64" s="18">
        <f>+D40/D30</f>
        <v>0.13233676886490489</v>
      </c>
      <c r="E64" s="18"/>
      <c r="F64" s="18">
        <f>+F40/F30</f>
        <v>0.16673943376223335</v>
      </c>
      <c r="G64" s="19">
        <f>+G40/G30</f>
        <v>0.121326510668308</v>
      </c>
    </row>
    <row r="65" spans="2:7" s="4" customFormat="1" ht="13.5" customHeight="1">
      <c r="B65" s="17" t="s">
        <v>50</v>
      </c>
      <c r="C65" s="18">
        <f>+C56/C30</f>
        <v>-3.8604829019471043E-2</v>
      </c>
      <c r="D65" s="18">
        <f>+D56/D30</f>
        <v>-3.2187336100944416E-2</v>
      </c>
      <c r="E65" s="18"/>
      <c r="F65" s="18">
        <f>+F56/F30</f>
        <v>-4.5956805576120474E-2</v>
      </c>
      <c r="G65" s="19">
        <f>+G56/G30</f>
        <v>-4.8509046982713203E-2</v>
      </c>
    </row>
    <row r="66" spans="2:7" s="4" customFormat="1" ht="13.5" customHeight="1">
      <c r="B66" s="10"/>
      <c r="C66" s="18"/>
      <c r="D66" s="18"/>
      <c r="E66" s="18"/>
      <c r="F66" s="18"/>
      <c r="G66" s="19"/>
    </row>
    <row r="67" spans="2:7" s="4" customFormat="1" ht="13.5" customHeight="1">
      <c r="B67" s="16" t="s">
        <v>51</v>
      </c>
      <c r="C67" s="18"/>
      <c r="D67" s="18"/>
      <c r="E67" s="18"/>
      <c r="F67" s="18"/>
      <c r="G67" s="19"/>
    </row>
    <row r="68" spans="2:7" s="4" customFormat="1" ht="13.5" customHeight="1">
      <c r="B68" s="17" t="s">
        <v>52</v>
      </c>
      <c r="C68" s="18">
        <f>+C9/C5</f>
        <v>0.12423555368525277</v>
      </c>
      <c r="D68" s="18">
        <f>+D9/D5</f>
        <v>0.11533692594750716</v>
      </c>
      <c r="E68" s="18"/>
      <c r="F68" s="18">
        <f>+F9/F5</f>
        <v>0.13862341569812106</v>
      </c>
      <c r="G68" s="19">
        <f>+G9/G5</f>
        <v>0.10330069637127937</v>
      </c>
    </row>
    <row r="69" spans="2:7" s="4" customFormat="1" ht="13.5" customHeight="1">
      <c r="B69" s="17" t="s">
        <v>53</v>
      </c>
      <c r="C69" s="18">
        <f>+C11/C5</f>
        <v>5.4809121696096155E-2</v>
      </c>
      <c r="D69" s="18">
        <f>+D11/D5</f>
        <v>1.6999842917397732E-2</v>
      </c>
      <c r="E69" s="18"/>
      <c r="F69" s="18">
        <f>+F11/F5</f>
        <v>2.8116018064112291E-2</v>
      </c>
      <c r="G69" s="19">
        <f>+G11/G5</f>
        <v>1.8025814297028642E-2</v>
      </c>
    </row>
    <row r="70" spans="2:7" s="4" customFormat="1" ht="13.5" customHeight="1">
      <c r="B70" s="10"/>
      <c r="C70" s="18"/>
      <c r="D70" s="18"/>
      <c r="E70" s="18"/>
      <c r="F70" s="18"/>
      <c r="G70" s="19"/>
    </row>
    <row r="71" spans="2:7" s="4" customFormat="1" ht="13.5" customHeight="1">
      <c r="B71" s="16" t="s">
        <v>54</v>
      </c>
      <c r="C71" s="18"/>
      <c r="D71" s="18"/>
      <c r="E71" s="18"/>
      <c r="F71" s="18"/>
      <c r="G71" s="19"/>
    </row>
    <row r="72" spans="2:7" s="4" customFormat="1" ht="13.5" customHeight="1">
      <c r="B72" s="17" t="s">
        <v>55</v>
      </c>
      <c r="C72" s="18">
        <f t="shared" ref="C72:D74" si="5">-C32/C$30</f>
        <v>0.40918660588875938</v>
      </c>
      <c r="D72" s="18">
        <f t="shared" si="5"/>
        <v>0.42149480655547844</v>
      </c>
      <c r="E72" s="18"/>
      <c r="F72" s="18">
        <f t="shared" ref="F72:G74" si="6">-F32/F$30</f>
        <v>0.41266856383222111</v>
      </c>
      <c r="G72" s="19">
        <f t="shared" si="6"/>
        <v>0.42067562499271766</v>
      </c>
    </row>
    <row r="73" spans="2:7" s="4" customFormat="1" ht="13.5" customHeight="1">
      <c r="B73" s="17" t="s">
        <v>56</v>
      </c>
      <c r="C73" s="18">
        <f t="shared" si="5"/>
        <v>0.26659251298781556</v>
      </c>
      <c r="D73" s="18">
        <f t="shared" si="5"/>
        <v>0.28271232216863834</v>
      </c>
      <c r="E73" s="18"/>
      <c r="F73" s="18">
        <f t="shared" si="6"/>
        <v>0.27385657484061998</v>
      </c>
      <c r="G73" s="19">
        <f t="shared" si="6"/>
        <v>0.29635747108903371</v>
      </c>
    </row>
    <row r="74" spans="2:7" s="4" customFormat="1" ht="13.5" customHeight="1">
      <c r="B74" s="17" t="s">
        <v>57</v>
      </c>
      <c r="C74" s="18">
        <f t="shared" si="5"/>
        <v>9.2598703382668623E-2</v>
      </c>
      <c r="D74" s="18">
        <f t="shared" si="5"/>
        <v>0.10395837286758439</v>
      </c>
      <c r="E74" s="18"/>
      <c r="F74" s="18">
        <f t="shared" si="6"/>
        <v>9.4601308801994813E-2</v>
      </c>
      <c r="G74" s="19">
        <f t="shared" si="6"/>
        <v>0.10264067921440667</v>
      </c>
    </row>
    <row r="75" spans="2:7" s="4" customFormat="1" ht="13.5" customHeight="1">
      <c r="B75" s="17" t="s">
        <v>58</v>
      </c>
      <c r="C75" s="18">
        <f>-C38/C30</f>
        <v>5.2577502359407516E-2</v>
      </c>
      <c r="D75" s="18">
        <f>-D38/D30</f>
        <v>5.9497729543393912E-2</v>
      </c>
      <c r="E75" s="18"/>
      <c r="F75" s="18">
        <f>-F38/F30</f>
        <v>5.2134118762930781E-2</v>
      </c>
      <c r="G75" s="19">
        <f>-G38/G30</f>
        <v>5.8999714035533897E-2</v>
      </c>
    </row>
    <row r="76" spans="2:7" s="4" customFormat="1" ht="13.5" customHeight="1">
      <c r="B76" s="20" t="s">
        <v>59</v>
      </c>
      <c r="C76" s="21">
        <f>-C43/C30</f>
        <v>0.18685054212049176</v>
      </c>
      <c r="D76" s="21">
        <f>-D43/D30</f>
        <v>0.13865834301135699</v>
      </c>
      <c r="E76" s="21"/>
      <c r="F76" s="21">
        <f>-F43/F30</f>
        <v>0.18502042757562293</v>
      </c>
      <c r="G76" s="22">
        <f>-G43/G30</f>
        <v>0.14643886117053095</v>
      </c>
    </row>
    <row r="77" spans="2:7" s="4" customFormat="1" ht="13.5" customHeight="1"/>
    <row r="78" spans="2:7" s="4" customFormat="1" ht="13.5" customHeight="1">
      <c r="B78" s="7" t="s">
        <v>60</v>
      </c>
      <c r="C78" s="8" t="str">
        <f>+C111</f>
        <v>2F 2026</v>
      </c>
      <c r="D78" s="8" t="str">
        <f>+D111</f>
        <v>2F 2025</v>
      </c>
      <c r="E78" s="8"/>
      <c r="F78" s="8" t="str">
        <f>+F111</f>
        <v>1H 2026</v>
      </c>
      <c r="G78" s="9" t="str">
        <f>+G111</f>
        <v>1H 2025</v>
      </c>
    </row>
    <row r="79" spans="2:7" s="4" customFormat="1" ht="13.5" customHeight="1">
      <c r="B79" s="35" t="s">
        <v>61</v>
      </c>
      <c r="C79" s="6">
        <v>-139.015016</v>
      </c>
      <c r="D79" s="6">
        <v>-171.202819180001</v>
      </c>
      <c r="E79" s="6"/>
      <c r="F79" s="6">
        <v>-275.34186899999997</v>
      </c>
      <c r="G79" s="11">
        <v>-326.73629540000002</v>
      </c>
    </row>
    <row r="80" spans="2:7" s="4" customFormat="1" ht="13.5" customHeight="1">
      <c r="B80" s="35" t="s">
        <v>62</v>
      </c>
      <c r="C80" s="6">
        <v>-154.681488</v>
      </c>
      <c r="D80" s="6">
        <v>-152.52596721</v>
      </c>
      <c r="E80" s="6"/>
      <c r="F80" s="6">
        <v>-302.16365000000002</v>
      </c>
      <c r="G80" s="11">
        <v>-306.70380720000003</v>
      </c>
    </row>
    <row r="81" spans="2:7" s="4" customFormat="1" ht="13.5" customHeight="1">
      <c r="B81" s="35" t="s">
        <v>63</v>
      </c>
      <c r="C81" s="6">
        <v>1.417198</v>
      </c>
      <c r="D81" s="6">
        <v>1.7051700000000001</v>
      </c>
      <c r="E81" s="6"/>
      <c r="F81" s="6">
        <v>3</v>
      </c>
      <c r="G81" s="11">
        <v>3.4740199999999999</v>
      </c>
    </row>
    <row r="82" spans="2:7" s="4" customFormat="1" ht="13.5" customHeight="1">
      <c r="B82" s="36" t="s">
        <v>34</v>
      </c>
      <c r="C82" s="23">
        <f t="shared" ref="C82:G82" si="7">+SUM(C79:C81)</f>
        <v>-292.27930600000002</v>
      </c>
      <c r="D82" s="23">
        <f t="shared" si="7"/>
        <v>-322.023616390001</v>
      </c>
      <c r="E82" s="23"/>
      <c r="F82" s="23">
        <f t="shared" si="7"/>
        <v>-574.50551900000005</v>
      </c>
      <c r="G82" s="24">
        <f t="shared" si="7"/>
        <v>-629.96608260000005</v>
      </c>
    </row>
    <row r="83" spans="2:7" s="4" customFormat="1" ht="13.5" customHeight="1">
      <c r="B83" s="25"/>
      <c r="C83" s="26"/>
      <c r="D83" s="26"/>
      <c r="E83" s="26"/>
      <c r="F83" s="26"/>
      <c r="G83" s="37"/>
    </row>
    <row r="84" spans="2:7" s="4" customFormat="1" ht="13.5" customHeight="1">
      <c r="B84" s="10" t="s">
        <v>62</v>
      </c>
      <c r="C84" s="6">
        <v>-154.681488</v>
      </c>
      <c r="D84" s="6">
        <v>-152.52596721</v>
      </c>
      <c r="E84" s="6"/>
      <c r="F84" s="6">
        <v>-302.16365000000002</v>
      </c>
      <c r="G84" s="11">
        <v>-306.70380720000003</v>
      </c>
    </row>
    <row r="85" spans="2:7" s="4" customFormat="1" ht="13.5" customHeight="1">
      <c r="B85" s="10" t="s">
        <v>63</v>
      </c>
      <c r="C85" s="6">
        <v>1.482262</v>
      </c>
      <c r="D85" s="6">
        <v>1.7051700000000001</v>
      </c>
      <c r="E85" s="6"/>
      <c r="F85" s="6">
        <v>2.8994599999999999</v>
      </c>
      <c r="G85" s="11">
        <v>3.4740180000000001</v>
      </c>
    </row>
    <row r="86" spans="2:7" s="4" customFormat="1" ht="13.5" customHeight="1">
      <c r="B86" s="10" t="s">
        <v>37</v>
      </c>
      <c r="C86" s="6">
        <v>-150.92900599999999</v>
      </c>
      <c r="D86" s="6">
        <v>-170.60223224999999</v>
      </c>
      <c r="E86" s="6"/>
      <c r="F86" s="6">
        <v>-302.189819</v>
      </c>
      <c r="G86" s="11">
        <v>-334.01663825000003</v>
      </c>
    </row>
    <row r="87" spans="2:7" s="4" customFormat="1" ht="13.5" customHeight="1">
      <c r="B87" s="27" t="s">
        <v>64</v>
      </c>
      <c r="C87" s="28">
        <f>+SUM(C84:C86)</f>
        <v>-304.12823200000003</v>
      </c>
      <c r="D87" s="28">
        <f>+SUM(D84:D86)</f>
        <v>-321.42302945999995</v>
      </c>
      <c r="E87" s="28"/>
      <c r="F87" s="28">
        <f>+SUM(F84:F86)</f>
        <v>-601.45400900000004</v>
      </c>
      <c r="G87" s="29">
        <f>+SUM(G84:G86)</f>
        <v>-637.24642745000006</v>
      </c>
    </row>
    <row r="88" spans="2:7" s="4" customFormat="1" ht="13.5" customHeight="1"/>
    <row r="89" spans="2:7" s="4" customFormat="1" ht="13.5" customHeight="1">
      <c r="B89" s="7" t="s">
        <v>65</v>
      </c>
      <c r="C89" s="8" t="str">
        <f>+C61</f>
        <v>2F 2026</v>
      </c>
      <c r="D89" s="8" t="str">
        <f>+D61</f>
        <v>2F 2025</v>
      </c>
      <c r="E89" s="8"/>
      <c r="F89" s="8" t="str">
        <f>+F61</f>
        <v>1H 2026</v>
      </c>
      <c r="G89" s="9" t="str">
        <f>+G61</f>
        <v>1H 2025</v>
      </c>
    </row>
    <row r="90" spans="2:7" s="4" customFormat="1" ht="13.5" customHeight="1">
      <c r="B90" s="10" t="s">
        <v>66</v>
      </c>
      <c r="C90" s="6">
        <v>-76.860184500000003</v>
      </c>
      <c r="D90" s="6">
        <v>-75.5458</v>
      </c>
      <c r="E90" s="6"/>
      <c r="F90" s="6">
        <v>-137.08778794</v>
      </c>
      <c r="G90" s="11">
        <v>-139.20880857</v>
      </c>
    </row>
    <row r="91" spans="2:7" s="4" customFormat="1" ht="13.5" customHeight="1">
      <c r="B91" s="10" t="s">
        <v>67</v>
      </c>
      <c r="C91" s="6">
        <v>-71.648558289999997</v>
      </c>
      <c r="D91" s="6">
        <v>-144.57316846000001</v>
      </c>
      <c r="E91" s="6"/>
      <c r="F91" s="6">
        <v>-262.58245118000002</v>
      </c>
      <c r="G91" s="11">
        <v>-244.07503237</v>
      </c>
    </row>
    <row r="92" spans="2:7" s="4" customFormat="1" ht="13.5" customHeight="1">
      <c r="B92" s="10" t="s">
        <v>68</v>
      </c>
      <c r="C92" s="6">
        <v>-542.11899306999999</v>
      </c>
      <c r="D92" s="6">
        <v>-403.54538316999799</v>
      </c>
      <c r="E92" s="6"/>
      <c r="F92" s="6">
        <v>-1127.9266450499999</v>
      </c>
      <c r="G92" s="11">
        <v>-719.70345462</v>
      </c>
    </row>
    <row r="93" spans="2:7" s="4" customFormat="1" ht="13.5" customHeight="1">
      <c r="B93" s="16" t="s">
        <v>11</v>
      </c>
      <c r="C93" s="23">
        <f t="shared" ref="C93:G93" si="8">+SUM(C90:C92)</f>
        <v>-690.62773586000003</v>
      </c>
      <c r="D93" s="23">
        <f t="shared" si="8"/>
        <v>-623.66435162999801</v>
      </c>
      <c r="E93" s="23"/>
      <c r="F93" s="23">
        <f t="shared" si="8"/>
        <v>-1527.5968841700001</v>
      </c>
      <c r="G93" s="24">
        <f t="shared" si="8"/>
        <v>-1102.9872955599999</v>
      </c>
    </row>
    <row r="94" spans="2:7" s="4" customFormat="1" ht="13.5" customHeight="1">
      <c r="B94" s="10" t="s">
        <v>69</v>
      </c>
      <c r="C94" s="6">
        <v>0</v>
      </c>
      <c r="D94" s="6">
        <v>0</v>
      </c>
      <c r="E94" s="6"/>
      <c r="F94" s="6">
        <f>938+7</f>
        <v>945</v>
      </c>
      <c r="G94" s="11">
        <v>0</v>
      </c>
    </row>
    <row r="95" spans="2:7" s="4" customFormat="1" ht="13.5" customHeight="1">
      <c r="B95" s="27" t="s">
        <v>70</v>
      </c>
      <c r="C95" s="28">
        <f t="shared" ref="C95:G95" si="9">+C93+C94</f>
        <v>-690.62773586000003</v>
      </c>
      <c r="D95" s="28">
        <f t="shared" si="9"/>
        <v>-623.66435162999801</v>
      </c>
      <c r="E95" s="28"/>
      <c r="F95" s="28">
        <f t="shared" si="9"/>
        <v>-582.59688417000007</v>
      </c>
      <c r="G95" s="29">
        <f t="shared" si="9"/>
        <v>-1102.9872955599999</v>
      </c>
    </row>
    <row r="96" spans="2:7" s="4" customFormat="1" ht="13.5" customHeight="1"/>
    <row r="97" spans="2:7" s="4" customFormat="1" ht="13.5" customHeight="1">
      <c r="B97" s="7" t="s">
        <v>71</v>
      </c>
      <c r="C97" s="8" t="str">
        <f>+C89</f>
        <v>2F 2026</v>
      </c>
      <c r="D97" s="8" t="str">
        <f>+D89</f>
        <v>2F 2025</v>
      </c>
      <c r="E97" s="8"/>
      <c r="F97" s="8" t="str">
        <f>+F89</f>
        <v>1H 2026</v>
      </c>
      <c r="G97" s="9" t="str">
        <f>+G89</f>
        <v>1H 2025</v>
      </c>
    </row>
    <row r="98" spans="2:7" s="4" customFormat="1" ht="13.5" customHeight="1">
      <c r="B98" s="10" t="s">
        <v>72</v>
      </c>
      <c r="C98" s="6">
        <v>-150.18083304999999</v>
      </c>
      <c r="D98" s="6">
        <v>-218.53738254999999</v>
      </c>
      <c r="E98" s="6"/>
      <c r="F98" s="6">
        <v>-303.30034940000002</v>
      </c>
      <c r="G98" s="11">
        <v>-441.93448695000001</v>
      </c>
    </row>
    <row r="99" spans="2:7" s="4" customFormat="1" ht="13.5" customHeight="1">
      <c r="B99" s="10" t="s">
        <v>73</v>
      </c>
      <c r="C99" s="6">
        <v>-151.35670415999999</v>
      </c>
      <c r="D99" s="6">
        <v>-135.6958833075</v>
      </c>
      <c r="E99" s="6"/>
      <c r="F99" s="6">
        <v>-303.7384634</v>
      </c>
      <c r="G99" s="11">
        <v>-274.74469917499999</v>
      </c>
    </row>
    <row r="100" spans="2:7" s="4" customFormat="1" ht="13.5" customHeight="1">
      <c r="B100" s="10" t="s">
        <v>74</v>
      </c>
      <c r="C100" s="6">
        <v>-737.16807500000004</v>
      </c>
      <c r="D100" s="6">
        <v>-395.53758921999997</v>
      </c>
      <c r="E100" s="6"/>
      <c r="F100" s="6">
        <v>-1431.84204473</v>
      </c>
      <c r="G100" s="11">
        <v>-846.91340445000003</v>
      </c>
    </row>
    <row r="101" spans="2:7" s="4" customFormat="1" ht="13.5" customHeight="1">
      <c r="B101" s="16" t="s">
        <v>35</v>
      </c>
      <c r="C101" s="23">
        <f t="shared" ref="C101:G101" si="10">+C98+C99+C100</f>
        <v>-1038.70561221</v>
      </c>
      <c r="D101" s="23">
        <f t="shared" si="10"/>
        <v>-749.77085507749996</v>
      </c>
      <c r="E101" s="23"/>
      <c r="F101" s="23">
        <f t="shared" si="10"/>
        <v>-2038.88085753</v>
      </c>
      <c r="G101" s="24">
        <f t="shared" si="10"/>
        <v>-1563.592590575</v>
      </c>
    </row>
    <row r="102" spans="2:7" s="4" customFormat="1" ht="13.5" customHeight="1">
      <c r="B102" s="10" t="s">
        <v>36</v>
      </c>
      <c r="C102" s="6">
        <v>-52</v>
      </c>
      <c r="D102" s="6">
        <v>-51.787002000000001</v>
      </c>
      <c r="E102" s="6"/>
      <c r="F102" s="6">
        <v>-103.574004</v>
      </c>
      <c r="G102" s="11">
        <v>-103.574004</v>
      </c>
    </row>
    <row r="103" spans="2:7" s="4" customFormat="1" ht="13.5" customHeight="1">
      <c r="B103" s="10" t="s">
        <v>37</v>
      </c>
      <c r="C103" s="6">
        <v>-150.92900599999999</v>
      </c>
      <c r="D103" s="6">
        <v>-170.60223224999999</v>
      </c>
      <c r="E103" s="6"/>
      <c r="F103" s="6">
        <v>-302.189819</v>
      </c>
      <c r="G103" s="11">
        <v>-334.01663825000003</v>
      </c>
    </row>
    <row r="104" spans="2:7" s="4" customFormat="1" ht="13.5" customHeight="1">
      <c r="B104" s="27" t="s">
        <v>75</v>
      </c>
      <c r="C104" s="28">
        <f t="shared" ref="C104:G104" si="11">+C101+C102+C103</f>
        <v>-1241.6346182100001</v>
      </c>
      <c r="D104" s="28">
        <f t="shared" si="11"/>
        <v>-972.16008932749992</v>
      </c>
      <c r="E104" s="28"/>
      <c r="F104" s="28">
        <f t="shared" si="11"/>
        <v>-2444.6446805300002</v>
      </c>
      <c r="G104" s="29">
        <f t="shared" si="11"/>
        <v>-2001.1832328250002</v>
      </c>
    </row>
    <row r="105" spans="2:7" s="4" customFormat="1" ht="13.5" customHeight="1"/>
    <row r="106" spans="2:7" s="4" customFormat="1" ht="13.5" customHeight="1">
      <c r="B106" s="7" t="s">
        <v>76</v>
      </c>
      <c r="C106" s="8" t="str">
        <f>+C97</f>
        <v>2F 2026</v>
      </c>
      <c r="D106" s="8" t="str">
        <f>+D97</f>
        <v>2F 2025</v>
      </c>
      <c r="E106" s="8"/>
      <c r="F106" s="8" t="str">
        <f>+F97</f>
        <v>1H 2026</v>
      </c>
      <c r="G106" s="9" t="str">
        <f>+G97</f>
        <v>1H 2025</v>
      </c>
    </row>
    <row r="107" spans="2:7" s="4" customFormat="1" ht="13.5" customHeight="1">
      <c r="B107" s="10" t="s">
        <v>11</v>
      </c>
      <c r="C107" s="6">
        <f>-C93</f>
        <v>690.62773586000003</v>
      </c>
      <c r="D107" s="6">
        <f>-D93</f>
        <v>623.66435162999801</v>
      </c>
      <c r="E107" s="6"/>
      <c r="F107" s="6">
        <f>-F93</f>
        <v>1527.5968841700001</v>
      </c>
      <c r="G107" s="11">
        <f>-G93</f>
        <v>1102.9872955599999</v>
      </c>
    </row>
    <row r="108" spans="2:7" s="4" customFormat="1" ht="13.5" customHeight="1">
      <c r="B108" s="10" t="s">
        <v>35</v>
      </c>
      <c r="C108" s="6">
        <f>C43</f>
        <v>-1038.70561221</v>
      </c>
      <c r="D108" s="6">
        <f>D43</f>
        <v>-749.77085509999995</v>
      </c>
      <c r="E108" s="6"/>
      <c r="F108" s="6">
        <f>F43</f>
        <v>-2038.88085753</v>
      </c>
      <c r="G108" s="11">
        <f>G43</f>
        <v>-1563.592590575</v>
      </c>
    </row>
    <row r="109" spans="2:7" s="4" customFormat="1" ht="13.5" customHeight="1">
      <c r="B109" s="27" t="s">
        <v>77</v>
      </c>
      <c r="C109" s="28">
        <f>+C107+C108</f>
        <v>-348.07787635</v>
      </c>
      <c r="D109" s="28">
        <f>+D108+D107</f>
        <v>-126.10650347000194</v>
      </c>
      <c r="E109" s="28"/>
      <c r="F109" s="28">
        <f>+F108+F107</f>
        <v>-511.28397335999989</v>
      </c>
      <c r="G109" s="29">
        <f>+G108+G107</f>
        <v>-460.60529501500014</v>
      </c>
    </row>
    <row r="110" spans="2:7" s="4" customFormat="1" ht="13.5" customHeight="1"/>
    <row r="111" spans="2:7" s="4" customFormat="1" ht="13.5" customHeight="1">
      <c r="B111" s="7" t="s">
        <v>78</v>
      </c>
      <c r="C111" s="8" t="str">
        <f t="shared" ref="C111:G111" si="12">+C106</f>
        <v>2F 2026</v>
      </c>
      <c r="D111" s="8" t="str">
        <f t="shared" si="12"/>
        <v>2F 2025</v>
      </c>
      <c r="E111" s="8"/>
      <c r="F111" s="8" t="str">
        <f t="shared" si="12"/>
        <v>1H 2026</v>
      </c>
      <c r="G111" s="9" t="str">
        <f t="shared" si="12"/>
        <v>1H 2025</v>
      </c>
    </row>
    <row r="112" spans="2:7" s="4" customFormat="1" ht="13.5" customHeight="1">
      <c r="B112" s="10" t="s">
        <v>79</v>
      </c>
      <c r="C112" s="6">
        <f>-C92</f>
        <v>542.11899306999999</v>
      </c>
      <c r="D112" s="6">
        <f>-D92</f>
        <v>403.54538316999799</v>
      </c>
      <c r="E112" s="6"/>
      <c r="F112" s="6">
        <f>-F92</f>
        <v>1127.9266450499999</v>
      </c>
      <c r="G112" s="11">
        <f>-G92</f>
        <v>719.70345462</v>
      </c>
    </row>
    <row r="113" spans="2:7" s="4" customFormat="1" ht="13.5" customHeight="1">
      <c r="B113" s="10" t="s">
        <v>74</v>
      </c>
      <c r="C113" s="6">
        <f>C100</f>
        <v>-737.16807500000004</v>
      </c>
      <c r="D113" s="6">
        <f>D100</f>
        <v>-395.53758921999997</v>
      </c>
      <c r="E113" s="6"/>
      <c r="F113" s="6">
        <f>F100</f>
        <v>-1431.84204473</v>
      </c>
      <c r="G113" s="11">
        <f>G100</f>
        <v>-846.91340445000003</v>
      </c>
    </row>
    <row r="114" spans="2:7" s="4" customFormat="1" ht="13.5" customHeight="1">
      <c r="B114" s="27" t="s">
        <v>80</v>
      </c>
      <c r="C114" s="28">
        <v>2146.9509180700002</v>
      </c>
      <c r="D114" s="28">
        <v>2299</v>
      </c>
      <c r="E114" s="28"/>
      <c r="F114" s="28">
        <v>2146.9509180700002</v>
      </c>
      <c r="G114" s="29">
        <v>2299</v>
      </c>
    </row>
    <row r="115" spans="2:7" s="4" customFormat="1" ht="13.5" customHeight="1">
      <c r="F115" s="6"/>
    </row>
    <row r="116" spans="2:7" s="4" customFormat="1" ht="13.5" customHeight="1"/>
    <row r="117" spans="2:7" s="4" customFormat="1" ht="13.5" customHeight="1">
      <c r="B117" s="40" t="s">
        <v>81</v>
      </c>
    </row>
    <row r="118" spans="2:7" s="4" customFormat="1" ht="4.5" customHeight="1">
      <c r="B118" s="31"/>
    </row>
    <row r="119" spans="2:7" s="4" customFormat="1" ht="13.5" customHeight="1">
      <c r="B119" s="38" t="s">
        <v>82</v>
      </c>
    </row>
    <row r="120" spans="2:7" s="4" customFormat="1" ht="4.5" customHeight="1">
      <c r="B120" s="38"/>
    </row>
    <row r="121" spans="2:7" s="4" customFormat="1" ht="13.5" customHeight="1">
      <c r="B121" s="39" t="s">
        <v>83</v>
      </c>
    </row>
    <row r="122" spans="2:7" s="4" customFormat="1" ht="13.5" customHeight="1">
      <c r="B122" s="38" t="s">
        <v>84</v>
      </c>
    </row>
    <row r="123" spans="2:7" s="4" customFormat="1" ht="4.5" customHeight="1">
      <c r="B123" s="38"/>
    </row>
    <row r="124" spans="2:7" s="4" customFormat="1" ht="13.5" customHeight="1">
      <c r="B124" s="38" t="s">
        <v>85</v>
      </c>
    </row>
    <row r="125" spans="2:7" s="4" customFormat="1" ht="13.5" customHeight="1">
      <c r="B125" s="38" t="s">
        <v>86</v>
      </c>
    </row>
    <row r="126" spans="2:7" s="4" customFormat="1" ht="13.5" customHeight="1">
      <c r="B126" s="38" t="s">
        <v>87</v>
      </c>
    </row>
    <row r="127" spans="2:7" s="4" customFormat="1" ht="4.5" customHeight="1">
      <c r="B127" s="38"/>
    </row>
    <row r="128" spans="2:7" s="4" customFormat="1" ht="13.5" customHeight="1">
      <c r="B128" s="46" t="s">
        <v>88</v>
      </c>
    </row>
    <row r="129" spans="2:2" s="4" customFormat="1" ht="4.5" customHeight="1">
      <c r="B129" s="38"/>
    </row>
    <row r="130" spans="2:2" s="4" customFormat="1" ht="13.5" customHeight="1">
      <c r="B130" s="38" t="s">
        <v>89</v>
      </c>
    </row>
    <row r="131" spans="2:2" ht="12.95" hidden="1"/>
    <row r="132" spans="2:2" ht="12.95" hidden="1">
      <c r="B132" s="2"/>
    </row>
    <row r="133" spans="2:2" ht="12.95"/>
    <row r="134" spans="2:2" ht="12.95" hidden="1"/>
    <row r="135" spans="2:2" ht="12.95" hidden="1"/>
    <row r="140" spans="2:2" ht="12.95" hidden="1"/>
    <row r="141" spans="2:2" ht="12.95" hidden="1"/>
    <row r="142" spans="2:2" ht="12.95" hidden="1"/>
    <row r="143" spans="2:2" ht="12.95" hidden="1"/>
    <row r="144" spans="2:2" ht="12.95" hidden="1"/>
    <row r="145" spans="2:2" ht="12.95" hidden="1"/>
    <row r="146" spans="2:2" ht="12.95" hidden="1"/>
    <row r="147" spans="2:2" ht="12.95" hidden="1"/>
    <row r="148" spans="2:2" ht="12.95" hidden="1">
      <c r="B148" s="1" t="s">
        <v>90</v>
      </c>
    </row>
    <row r="149" spans="2:2" ht="12.95" hidden="1"/>
    <row r="150" spans="2:2" ht="12.95" hidden="1"/>
    <row r="151" spans="2:2" ht="12.95" hidden="1"/>
    <row r="152" spans="2:2" ht="12.95" hidden="1"/>
    <row r="153" spans="2:2" ht="12.95" hidden="1"/>
    <row r="154" spans="2:2" ht="12.95" hidden="1"/>
    <row r="155" spans="2:2" ht="12.95" hidden="1"/>
    <row r="156" spans="2:2" ht="12.95" hidden="1"/>
    <row r="157" spans="2:2" ht="12.95" hidden="1"/>
    <row r="158" spans="2:2" ht="12.95" hidden="1"/>
    <row r="159" spans="2:2" ht="12.95" hidden="1"/>
    <row r="160" spans="2:2" ht="12.95" hidden="1"/>
    <row r="161" ht="12.95" hidden="1"/>
    <row r="162" ht="12.95" hidden="1"/>
    <row r="163" ht="12.95" hidden="1"/>
    <row r="164" ht="12.95" hidden="1"/>
    <row r="165" ht="12.95" hidden="1"/>
    <row r="166" ht="12.95" hidden="1"/>
    <row r="167" ht="12.95" hidden="1"/>
    <row r="169" ht="12.95" hidden="1"/>
    <row r="170" ht="12.95" hidden="1"/>
    <row r="171" ht="12.95" hidden="1"/>
    <row r="172" ht="12.95" hidden="1"/>
    <row r="173" ht="12.95" hidden="1"/>
    <row r="174" ht="12.95" hidden="1"/>
    <row r="175" ht="12.95" hidden="1"/>
    <row r="176" ht="12.95" hidden="1"/>
    <row r="177" ht="12.95" hidden="1"/>
    <row r="178" ht="12.95" hidden="1"/>
    <row r="179" ht="12.95" hidden="1"/>
    <row r="180" ht="12.95" hidden="1"/>
    <row r="181" ht="12.95" hidden="1"/>
    <row r="182" ht="12.95" hidden="1"/>
    <row r="183" ht="12.95" hidden="1"/>
    <row r="184" ht="12.95" hidden="1"/>
    <row r="185" ht="12.95" hidden="1"/>
    <row r="186" ht="12.95" hidden="1"/>
    <row r="187" ht="12.95" hidden="1"/>
    <row r="188" ht="12.95" hidden="1"/>
    <row r="189" ht="12.95" hidden="1"/>
    <row r="190" ht="12.95" hidden="1"/>
    <row r="191" ht="13.5" hidden="1" customHeight="1"/>
    <row r="192" ht="13.5" hidden="1" customHeight="1"/>
    <row r="193" ht="13.5" hidden="1" customHeight="1"/>
    <row r="194" ht="13.5" hidden="1" customHeight="1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8580f6-c63a-4037-9ff9-811a2d1eab7e" xsi:nil="true"/>
    <lcf76f155ced4ddcb4097134ff3c332f xmlns="95056cbc-8092-4f06-8a92-3bf42df8459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CBE247B30C4D923218991954936A" ma:contentTypeVersion="12" ma:contentTypeDescription="Create a new document." ma:contentTypeScope="" ma:versionID="5f83d76f4af2670445b2b0e844785f68">
  <xsd:schema xmlns:xsd="http://www.w3.org/2001/XMLSchema" xmlns:xs="http://www.w3.org/2001/XMLSchema" xmlns:p="http://schemas.microsoft.com/office/2006/metadata/properties" xmlns:ns2="95056cbc-8092-4f06-8a92-3bf42df84596" xmlns:ns3="5d8580f6-c63a-4037-9ff9-811a2d1eab7e" targetNamespace="http://schemas.microsoft.com/office/2006/metadata/properties" ma:root="true" ma:fieldsID="587c9884f84c5899977ca202644dc5cf" ns2:_="" ns3:_="">
    <xsd:import namespace="95056cbc-8092-4f06-8a92-3bf42df84596"/>
    <xsd:import namespace="5d8580f6-c63a-4037-9ff9-811a2d1eab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56cbc-8092-4f06-8a92-3bf42df84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de066-3b77-476c-88d0-03e5db3cc9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580f6-c63a-4037-9ff9-811a2d1eab7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a7c8bb0-0729-49c8-b2ac-60659650d8de}" ma:internalName="TaxCatchAll" ma:showField="CatchAllData" ma:web="5d8580f6-c63a-4037-9ff9-811a2d1eab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7A563E-E973-40AD-9642-16A94236EB4E}"/>
</file>

<file path=customXml/itemProps2.xml><?xml version="1.0" encoding="utf-8"?>
<ds:datastoreItem xmlns:ds="http://schemas.openxmlformats.org/officeDocument/2006/customXml" ds:itemID="{29D54949-624B-4426-8663-C3E1F862A564}"/>
</file>

<file path=customXml/itemProps3.xml><?xml version="1.0" encoding="utf-8"?>
<ds:datastoreItem xmlns:ds="http://schemas.openxmlformats.org/officeDocument/2006/customXml" ds:itemID="{3DCFDF02-DAEF-4E41-B3B8-A39A5D53D2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Sýn - Tölur samhliða birtingu 1F 2025 uppgjörs</dc:title>
  <dc:subject/>
  <dc:creator/>
  <cp:keywords/>
  <dc:description/>
  <cp:lastModifiedBy>Særós Eva Óskarsdóttir</cp:lastModifiedBy>
  <cp:revision/>
  <dcterms:created xsi:type="dcterms:W3CDTF">2025-04-28T21:59:05Z</dcterms:created>
  <dcterms:modified xsi:type="dcterms:W3CDTF">2026-08-26T17:02:03Z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0x010100F69BCBE247B30C4D923218991954936A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{44EE72DE-4ED4-48CC-AA54-D5DFC2F444BC}</vt:lpwstr>
  </property>
  <property fmtid="{D5CDD505-2E9C-101B-9397-08002B2CF9AE}" pid="5" name="_dlc_DocIdItemGuid">
    <vt:lpwstr>e0697e6a-1426-41fc-9700-5fb0598aa402</vt:lpwstr>
  </property>
</Properties>
</file>