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odafoneiceland.sharepoint.com/sites/Fjarmaladeild/Documents/Fjarmal/Reikningshald/07 Skýrslur og kynningar C4/Fjárfestakynning/2025/3F/"/>
    </mc:Choice>
  </mc:AlternateContent>
  <xr:revisionPtr revIDLastSave="519" documentId="8_{E66E47A3-1E45-40AA-A2E5-503F962B61E8}" xr6:coauthVersionLast="47" xr6:coauthVersionMax="47" xr10:uidLastSave="{188DCEFE-A05A-408E-B8C8-F9A5DCBF461C}"/>
  <bookViews>
    <workbookView xWindow="-7530" yWindow="-21600" windowWidth="26010" windowHeight="20985" tabRatio="775" xr2:uid="{7A7EB33C-2363-4251-93E8-6F27F1EDA72F}"/>
  </bookViews>
  <sheets>
    <sheet name="Fjárhagstölur" sheetId="13" r:id="rId1"/>
  </sheets>
  <definedNames>
    <definedName name="CIQWBGuid" hidden="1">"6bcc8486-2e45-4202-8b09-0e68a6ec0a58"</definedName>
    <definedName name="CIQWBInfo" hidden="1">"{ ""CIQVersion"":""9.50.2716.4594"" }"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"12/19/2024 10:31:51"</definedName>
    <definedName name="IQ_QTD" hidden="1">750000</definedName>
    <definedName name="IQ_TODAY" hidden="1">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3" l="1"/>
  <c r="F9" i="13"/>
  <c r="D9" i="13"/>
  <c r="C9" i="13"/>
  <c r="G5" i="13"/>
  <c r="F5" i="13"/>
  <c r="D5" i="13"/>
  <c r="C5" i="13"/>
  <c r="G7" i="13"/>
  <c r="F7" i="13"/>
  <c r="D7" i="13"/>
  <c r="C7" i="13"/>
  <c r="G105" i="13"/>
  <c r="F105" i="13"/>
  <c r="D105" i="13"/>
  <c r="C105" i="13"/>
  <c r="G104" i="13"/>
  <c r="F104" i="13"/>
  <c r="D104" i="13"/>
  <c r="C104" i="13"/>
  <c r="G103" i="13" l="1"/>
  <c r="D55" i="13"/>
  <c r="D52" i="13"/>
  <c r="D39" i="13"/>
  <c r="D44" i="13" s="1"/>
  <c r="D13" i="13" s="1"/>
  <c r="D98" i="13"/>
  <c r="D48" i="13" l="1"/>
  <c r="D8" i="13" l="1"/>
  <c r="G108" i="13"/>
  <c r="F108" i="13"/>
  <c r="D108" i="13"/>
  <c r="C108" i="13"/>
  <c r="G109" i="13"/>
  <c r="F109" i="13"/>
  <c r="F34" i="13" l="1"/>
  <c r="F27" i="13"/>
  <c r="D27" i="13"/>
  <c r="C11" i="13" l="1"/>
  <c r="C12" i="13" s="1"/>
  <c r="G10" i="13"/>
  <c r="F10" i="13"/>
  <c r="C10" i="13"/>
  <c r="G8" i="13"/>
  <c r="F8" i="13"/>
  <c r="C8" i="13"/>
  <c r="C6" i="13"/>
  <c r="G11" i="13" l="1"/>
  <c r="G12" i="13" s="1"/>
  <c r="F11" i="13"/>
  <c r="F12" i="13" s="1"/>
  <c r="D109" i="13"/>
  <c r="C109" i="13"/>
  <c r="G24" i="13" l="1"/>
  <c r="G27" i="13" s="1"/>
  <c r="G34" i="13" s="1"/>
  <c r="G39" i="13" s="1"/>
  <c r="C32" i="13"/>
  <c r="D32" i="13"/>
  <c r="D34" i="13" s="1"/>
  <c r="F32" i="13"/>
  <c r="G32" i="13"/>
  <c r="C89" i="13"/>
  <c r="C103" i="13" s="1"/>
  <c r="D89" i="13"/>
  <c r="F89" i="13"/>
  <c r="F103" i="13" s="1"/>
  <c r="G89" i="13"/>
  <c r="C78" i="13"/>
  <c r="D78" i="13"/>
  <c r="F78" i="13"/>
  <c r="G78" i="13"/>
  <c r="G71" i="13" s="1"/>
  <c r="C24" i="13"/>
  <c r="C27" i="13" s="1"/>
  <c r="C71" i="13" s="1"/>
  <c r="D24" i="13"/>
  <c r="F24" i="13"/>
  <c r="C16" i="13"/>
  <c r="C26" i="13" s="1"/>
  <c r="C57" i="13" s="1"/>
  <c r="C85" i="13" s="1"/>
  <c r="C93" i="13" s="1"/>
  <c r="C102" i="13" s="1"/>
  <c r="C107" i="13" s="1"/>
  <c r="C74" i="13" s="1"/>
  <c r="D16" i="13"/>
  <c r="D26" i="13" s="1"/>
  <c r="D57" i="13" s="1"/>
  <c r="D85" i="13" s="1"/>
  <c r="D93" i="13" s="1"/>
  <c r="D102" i="13" s="1"/>
  <c r="D107" i="13" s="1"/>
  <c r="D74" i="13" s="1"/>
  <c r="F16" i="13"/>
  <c r="F26" i="13" s="1"/>
  <c r="F57" i="13" s="1"/>
  <c r="F85" i="13" s="1"/>
  <c r="F93" i="13" s="1"/>
  <c r="F102" i="13" s="1"/>
  <c r="F107" i="13" s="1"/>
  <c r="F74" i="13" s="1"/>
  <c r="G16" i="13"/>
  <c r="G26" i="13" s="1"/>
  <c r="G57" i="13" s="1"/>
  <c r="G85" i="13" s="1"/>
  <c r="G93" i="13" s="1"/>
  <c r="G102" i="13" s="1"/>
  <c r="G107" i="13" s="1"/>
  <c r="G74" i="13" s="1"/>
  <c r="C97" i="13"/>
  <c r="C100" i="13" s="1"/>
  <c r="D97" i="13"/>
  <c r="D100" i="13" s="1"/>
  <c r="F97" i="13"/>
  <c r="F100" i="13" s="1"/>
  <c r="G97" i="13"/>
  <c r="G100" i="13" s="1"/>
  <c r="C72" i="13"/>
  <c r="D72" i="13"/>
  <c r="F72" i="13"/>
  <c r="G72" i="13"/>
  <c r="D71" i="13"/>
  <c r="F71" i="13"/>
  <c r="C69" i="13"/>
  <c r="D69" i="13"/>
  <c r="F69" i="13"/>
  <c r="G69" i="13"/>
  <c r="C70" i="13"/>
  <c r="D70" i="13"/>
  <c r="F70" i="13"/>
  <c r="G70" i="13"/>
  <c r="C68" i="13"/>
  <c r="D68" i="13"/>
  <c r="F68" i="13"/>
  <c r="G68" i="13"/>
  <c r="D83" i="13"/>
  <c r="F83" i="13"/>
  <c r="G83" i="13"/>
  <c r="C83" i="13"/>
  <c r="D91" i="13" l="1"/>
  <c r="G44" i="13"/>
  <c r="G48" i="13" s="1"/>
  <c r="G52" i="13" s="1"/>
  <c r="G55" i="13" s="1"/>
  <c r="C34" i="13"/>
  <c r="F39" i="13"/>
  <c r="F44" i="13" s="1"/>
  <c r="F59" i="13"/>
  <c r="F37" i="13"/>
  <c r="D59" i="13"/>
  <c r="D37" i="13"/>
  <c r="C37" i="13"/>
  <c r="C59" i="13"/>
  <c r="C39" i="13"/>
  <c r="C44" i="13" s="1"/>
  <c r="D103" i="13"/>
  <c r="C91" i="13"/>
  <c r="F91" i="13"/>
  <c r="G91" i="13"/>
  <c r="D11" i="13" l="1"/>
  <c r="D12" i="13" s="1"/>
  <c r="D10" i="13"/>
  <c r="G13" i="13"/>
  <c r="G37" i="13"/>
  <c r="G60" i="13" s="1"/>
  <c r="G59" i="13"/>
  <c r="G61" i="13"/>
  <c r="C48" i="13"/>
  <c r="C52" i="13" s="1"/>
  <c r="C61" i="13" s="1"/>
  <c r="C13" i="13"/>
  <c r="F48" i="13"/>
  <c r="F52" i="13" s="1"/>
  <c r="F61" i="13" s="1"/>
  <c r="F13" i="13"/>
  <c r="F64" i="13"/>
  <c r="D64" i="13"/>
  <c r="C64" i="13"/>
  <c r="F60" i="13"/>
  <c r="C60" i="13"/>
  <c r="D60" i="13"/>
  <c r="F55" i="13" l="1"/>
  <c r="C55" i="13"/>
  <c r="D61" i="13"/>
  <c r="C65" i="13"/>
  <c r="G65" i="13"/>
  <c r="F65" i="13"/>
  <c r="D65" i="13"/>
  <c r="G64" i="13"/>
</calcChain>
</file>

<file path=xl/sharedStrings.xml><?xml version="1.0" encoding="utf-8"?>
<sst xmlns="http://schemas.openxmlformats.org/spreadsheetml/2006/main" count="102" uniqueCount="86">
  <si>
    <t>Tekjur</t>
  </si>
  <si>
    <t>EBITDAaL</t>
  </si>
  <si>
    <t>Fjárfestingar</t>
  </si>
  <si>
    <t>EBIT</t>
  </si>
  <si>
    <t>Lykiltölur (m.kr.)</t>
  </si>
  <si>
    <t>Breyting milli ára%</t>
  </si>
  <si>
    <t>EBITDAaL%</t>
  </si>
  <si>
    <t>Fjárfestingar%</t>
  </si>
  <si>
    <t>EBITDAaL - Fjárfestingar</t>
  </si>
  <si>
    <t>EBITDAaL - Fjárfestingar %</t>
  </si>
  <si>
    <t>Tekjuskipting (m.kr.)</t>
  </si>
  <si>
    <t>Fjölmiðlun</t>
  </si>
  <si>
    <t>Internet</t>
  </si>
  <si>
    <t>Farsími</t>
  </si>
  <si>
    <t>Fastlína</t>
  </si>
  <si>
    <t>Hýsingar- og rekstrarlausnir</t>
  </si>
  <si>
    <t>Vörusala</t>
  </si>
  <si>
    <t>Aðrar tekjur</t>
  </si>
  <si>
    <t>Laun og launatengd gjöld</t>
  </si>
  <si>
    <t>Annar rekstrarkostnaður</t>
  </si>
  <si>
    <t>Rekstrarkostnaður</t>
  </si>
  <si>
    <t>EBITDA</t>
  </si>
  <si>
    <t>Hreinar leigugreiðslur</t>
  </si>
  <si>
    <t>Afskriftir í rekstri</t>
  </si>
  <si>
    <t>Afskriftir leigueigna</t>
  </si>
  <si>
    <t>Afkoma af aflagðri starfsemi</t>
  </si>
  <si>
    <t>Hagnaður fyrir skatta</t>
  </si>
  <si>
    <t>Skattar</t>
  </si>
  <si>
    <t>Þýðingarmunur</t>
  </si>
  <si>
    <t>Hlutföll af tekjum</t>
  </si>
  <si>
    <t>Afkoma</t>
  </si>
  <si>
    <t>EBITDA %</t>
  </si>
  <si>
    <t>EBITDAaL %</t>
  </si>
  <si>
    <t>Hagnaðarhlutfall</t>
  </si>
  <si>
    <t>Fjárfestingar og fjárstreymi</t>
  </si>
  <si>
    <t>Fjárfestingar %</t>
  </si>
  <si>
    <t>Kostnaður</t>
  </si>
  <si>
    <t>Laun og launatengd gjöld %</t>
  </si>
  <si>
    <t>Hreinar leigugreiðslur %</t>
  </si>
  <si>
    <t>Afskriftir í rekstri %</t>
  </si>
  <si>
    <t>Fjárfestingarhreyfingar</t>
  </si>
  <si>
    <t>Fjárfestingar í rekstrarfjármunum</t>
  </si>
  <si>
    <t>Fjárfestingar í óefnislegum eignum</t>
  </si>
  <si>
    <t>Fjárfestingar í sýningarréttum</t>
  </si>
  <si>
    <t>Aðrar fjárfestingarhreyfingar</t>
  </si>
  <si>
    <t>Fjárfestingarhreyfingar samtals</t>
  </si>
  <si>
    <t>Afskriftir</t>
  </si>
  <si>
    <t>Afskriftir rekstrarfjármuna</t>
  </si>
  <si>
    <t>Afskriftir óefnislegra eigna</t>
  </si>
  <si>
    <t>Afskriftir sýningarrétta</t>
  </si>
  <si>
    <t>Afskriftir samtals</t>
  </si>
  <si>
    <t>Hreinar fjárfestingar</t>
  </si>
  <si>
    <t>Hreinar fjárfestingar í rekstri</t>
  </si>
  <si>
    <t>Sýningarréttir</t>
  </si>
  <si>
    <t>Fjárfesting í sýningarréttum</t>
  </si>
  <si>
    <t>Vaxtagjöld af leiguskuldbindingu</t>
  </si>
  <si>
    <t>Vaxtatekjur af leigukröfu</t>
  </si>
  <si>
    <t>Einskiptisliðir sem ekki er leiðrétt fyrir:</t>
  </si>
  <si>
    <t>Gjaldfærð leiga samkvæmt IFRS16</t>
  </si>
  <si>
    <t>Rekstrarreikningur</t>
  </si>
  <si>
    <t xml:space="preserve">fjárfestingarhreyfingar í sjóðstreymisyfirliti, s.s. kaup eða sala á félögum, fenginn arður eða óhefðbundin kaup </t>
  </si>
  <si>
    <t>eða sala á eignum eru ekki inni í fjárfestingum.</t>
  </si>
  <si>
    <t xml:space="preserve"> afborgunum vegna leigukrafna.</t>
  </si>
  <si>
    <t>Hrein afborgun leiguskuldbindinga</t>
  </si>
  <si>
    <t>Annar rekstrarkostnaður %</t>
  </si>
  <si>
    <t>Tekjur samtals</t>
  </si>
  <si>
    <r>
      <rPr>
        <b/>
        <sz val="9"/>
        <rFont val="Aptos Display"/>
        <family val="2"/>
        <scheme val="major"/>
      </rPr>
      <t xml:space="preserve">EBITDAaL: </t>
    </r>
    <r>
      <rPr>
        <sz val="9"/>
        <rFont val="Aptos Display"/>
        <family val="2"/>
        <scheme val="major"/>
      </rPr>
      <t>Hagnaður fyrir fjármagnsliði, skatta og afskriftir að frádregnum hreinum leigugreiðslum.</t>
    </r>
  </si>
  <si>
    <r>
      <t xml:space="preserve">Hreinar leigugreiðslur: </t>
    </r>
    <r>
      <rPr>
        <sz val="9"/>
        <rFont val="Aptos Display"/>
        <family val="2"/>
        <scheme val="major"/>
      </rPr>
      <t xml:space="preserve">Vaxtagjöld og afborganir leiguskuldbindinga að frádregnum vaxtatekjum og </t>
    </r>
  </si>
  <si>
    <r>
      <rPr>
        <b/>
        <sz val="9"/>
        <rFont val="Aptos Display"/>
        <family val="2"/>
        <scheme val="major"/>
      </rPr>
      <t>Fjárfestingar:</t>
    </r>
    <r>
      <rPr>
        <sz val="9"/>
        <rFont val="Aptos Display"/>
        <family val="2"/>
        <scheme val="major"/>
      </rPr>
      <t xml:space="preserve"> Fjárfestingar í óefnislegum eignum, rekstrarfjármunum og sýningarréttum. Aðrar </t>
    </r>
  </si>
  <si>
    <r>
      <rPr>
        <b/>
        <sz val="9"/>
        <rFont val="Aptos Display"/>
        <family val="2"/>
        <scheme val="major"/>
      </rPr>
      <t xml:space="preserve">Afskriftir í rekstri: </t>
    </r>
    <r>
      <rPr>
        <sz val="9"/>
        <rFont val="Aptos Display"/>
        <family val="2"/>
        <scheme val="major"/>
      </rPr>
      <t>Afskriftir óefnsilegra eigna, rekstrarfjármuna og sýningarrétta.</t>
    </r>
  </si>
  <si>
    <r>
      <rPr>
        <b/>
        <sz val="9"/>
        <rFont val="Aptos Display"/>
        <family val="2"/>
        <scheme val="major"/>
      </rPr>
      <t>Hreinar fjárfestingar:</t>
    </r>
    <r>
      <rPr>
        <sz val="9"/>
        <rFont val="Aptos Display"/>
        <family val="2"/>
        <scheme val="major"/>
      </rPr>
      <t xml:space="preserve"> Fjárfestingar - Afskriftir í rekstri</t>
    </r>
  </si>
  <si>
    <t>Viðbótar árangusmælikvarðar</t>
  </si>
  <si>
    <t>Hreinar leigugreiðslur og IFRS16 gjaldfærslur</t>
  </si>
  <si>
    <t>Hrein fjármagnsgjöld</t>
  </si>
  <si>
    <t>Afskriftir vörumerkja og viðskiptasambanda</t>
  </si>
  <si>
    <t>Kostnarverð seldra vara og þjónustu</t>
  </si>
  <si>
    <t>Kostnaðarverð seldra vara og þjónustu %</t>
  </si>
  <si>
    <t>Hagnaður eftir skatta</t>
  </si>
  <si>
    <t>Bókfærðir sýningarréttir í lok tímabils</t>
  </si>
  <si>
    <t>Heildarafkoma tímabilsins</t>
  </si>
  <si>
    <t>3F 2025</t>
  </si>
  <si>
    <t>3F 2024</t>
  </si>
  <si>
    <t>9M 2025</t>
  </si>
  <si>
    <t>9M 2024</t>
  </si>
  <si>
    <t>Viðauki við fréttatilkynningu vegna árshlutauppgjörs 3F 2025</t>
  </si>
  <si>
    <t>Sýn // Helstu fjárhagstölur fyrstu níu mánuði árs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</si>
</sst>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%;\-0.0%;&quot;&quot;;@"/>
  </numFmts>
  <fonts count="14" x14ac:knownFonts="1">
    <font>
      <sz val="9"/>
      <color theme="1"/>
      <name val="Segoe UI"/>
      <family val="2"/>
    </font>
    <font>
      <sz val="10"/>
      <name val="Arial"/>
      <family val="2"/>
    </font>
    <font>
      <b/>
      <sz val="16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sz val="8"/>
      <name val="Aptos Display"/>
      <family val="2"/>
      <scheme val="major"/>
    </font>
    <font>
      <sz val="9"/>
      <color rgb="FF0033CC"/>
      <name val="Aptos Display"/>
      <family val="2"/>
    </font>
    <font>
      <sz val="9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6"/>
      <color theme="4"/>
      <name val="Aptos Display"/>
      <family val="2"/>
      <scheme val="major"/>
    </font>
    <font>
      <sz val="9"/>
      <name val="Aptos Display"/>
      <family val="2"/>
      <scheme val="major"/>
    </font>
    <font>
      <b/>
      <sz val="9"/>
      <name val="Aptos Display"/>
      <family val="2"/>
      <scheme val="major"/>
    </font>
    <font>
      <b/>
      <sz val="10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0" borderId="0"/>
    <xf numFmtId="3" fontId="7" fillId="3" borderId="9" applyAlignment="0">
      <protection locked="0"/>
    </xf>
  </cellStyleXfs>
  <cellXfs count="50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3" fillId="0" borderId="5" xfId="1" applyFont="1" applyBorder="1" applyAlignment="1">
      <alignment vertical="center"/>
    </xf>
    <xf numFmtId="3" fontId="3" fillId="0" borderId="6" xfId="1" applyNumberFormat="1" applyFont="1" applyBorder="1" applyAlignment="1">
      <alignment vertical="center"/>
    </xf>
    <xf numFmtId="165" fontId="6" fillId="0" borderId="6" xfId="1" applyNumberFormat="1" applyFont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3" fillId="0" borderId="5" xfId="1" applyFont="1" applyBorder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7" xfId="1" applyFont="1" applyBorder="1" applyAlignment="1">
      <alignment horizontal="left" vertical="center"/>
    </xf>
    <xf numFmtId="164" fontId="3" fillId="0" borderId="1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6" xfId="1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7" xfId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0" fontId="3" fillId="0" borderId="0" xfId="1" applyFont="1" applyAlignment="1">
      <alignment horizontal="left" vertical="center" indent="1"/>
    </xf>
    <xf numFmtId="0" fontId="9" fillId="0" borderId="0" xfId="1" applyFont="1" applyAlignment="1">
      <alignment vertical="center"/>
    </xf>
    <xf numFmtId="0" fontId="10" fillId="0" borderId="0" xfId="1" applyFont="1"/>
    <xf numFmtId="0" fontId="5" fillId="2" borderId="3" xfId="1" applyFont="1" applyFill="1" applyBorder="1" applyAlignment="1">
      <alignment horizontal="right" vertical="center"/>
    </xf>
    <xf numFmtId="0" fontId="6" fillId="0" borderId="5" xfId="1" applyFont="1" applyBorder="1" applyAlignment="1">
      <alignment horizontal="left" vertical="center" indent="2"/>
    </xf>
    <xf numFmtId="4" fontId="3" fillId="0" borderId="5" xfId="1" applyNumberFormat="1" applyFon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5" xfId="1" applyFont="1" applyBorder="1"/>
    <xf numFmtId="0" fontId="3" fillId="0" borderId="0" xfId="1" applyFont="1" applyBorder="1"/>
    <xf numFmtId="0" fontId="3" fillId="0" borderId="6" xfId="1" applyFont="1" applyBorder="1"/>
  </cellXfs>
  <cellStyles count="3">
    <cellStyle name="Inntak" xfId="2" xr:uid="{653BC1C2-A204-4464-AE91-4C8C6FC3446A}"/>
    <cellStyle name="Normal" xfId="0" builtinId="0"/>
    <cellStyle name="Normal 2" xfId="1" xr:uid="{5E2FCF45-5C78-4AB3-AC05-6BDD1FA15039}"/>
  </cellStyles>
  <dxfs count="0"/>
  <tableStyles count="0" defaultTableStyle="TableStyleMedium2" defaultPivotStyle="PivotStyleLight16"/>
  <colors>
    <mruColors>
      <color rgb="FF00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Sýn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EE4055"/>
      </a:accent1>
      <a:accent2>
        <a:srgbClr val="375D64"/>
      </a:accent2>
      <a:accent3>
        <a:srgbClr val="54575A"/>
      </a:accent3>
      <a:accent4>
        <a:srgbClr val="8E9D98"/>
      </a:accent4>
      <a:accent5>
        <a:srgbClr val="EE4055"/>
      </a:accent5>
      <a:accent6>
        <a:srgbClr val="375D64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AF06-8234-4F53-880A-D325E4D56EFC}">
  <sheetPr>
    <tabColor theme="4"/>
  </sheetPr>
  <dimension ref="A1:XFC190"/>
  <sheetViews>
    <sheetView showGridLines="0" tabSelected="1" zoomScale="145" zoomScaleNormal="145" workbookViewId="0">
      <selection activeCell="G35" sqref="G35"/>
    </sheetView>
  </sheetViews>
  <sheetFormatPr defaultColWidth="0" defaultRowHeight="0" customHeight="1" zeroHeight="1" x14ac:dyDescent="0.35"/>
  <cols>
    <col min="1" max="1" width="5.36328125" style="1" customWidth="1"/>
    <col min="2" max="2" width="46.36328125" style="1" customWidth="1"/>
    <col min="3" max="4" width="9.81640625" style="1" customWidth="1"/>
    <col min="5" max="5" width="5.453125" style="1" customWidth="1"/>
    <col min="6" max="7" width="9.81640625" style="1" customWidth="1"/>
    <col min="8" max="8" width="23.1796875" style="1" customWidth="1"/>
    <col min="9" max="16378" width="3.453125" style="1" hidden="1"/>
    <col min="16379" max="16379" width="1.1796875" style="1" hidden="1"/>
    <col min="16380" max="16380" width="1.6328125" style="1" hidden="1"/>
    <col min="16381" max="16381" width="3.453125" style="1" hidden="1"/>
    <col min="16382" max="16383" width="4.6328125" style="1" hidden="1"/>
    <col min="16384" max="16384" width="15.6328125" style="1" hidden="1"/>
  </cols>
  <sheetData>
    <row r="1" spans="1:8" ht="24.75" customHeight="1" x14ac:dyDescent="0.55000000000000004">
      <c r="A1" s="32" t="s">
        <v>85</v>
      </c>
    </row>
    <row r="2" spans="1:8" s="4" customFormat="1" ht="13.5" customHeight="1" x14ac:dyDescent="0.35">
      <c r="A2" s="30" t="s">
        <v>84</v>
      </c>
      <c r="B2" s="5"/>
      <c r="H2" s="1"/>
    </row>
    <row r="3" spans="1:8" s="4" customFormat="1" ht="13.5" customHeight="1" x14ac:dyDescent="0.5">
      <c r="B3" s="3"/>
    </row>
    <row r="4" spans="1:8" s="4" customFormat="1" ht="13.5" customHeight="1" x14ac:dyDescent="0.5">
      <c r="B4" s="7" t="s">
        <v>4</v>
      </c>
      <c r="C4" s="8" t="s">
        <v>80</v>
      </c>
      <c r="D4" s="8" t="s">
        <v>81</v>
      </c>
      <c r="E4" s="8"/>
      <c r="F4" s="8" t="s">
        <v>82</v>
      </c>
      <c r="G4" s="9" t="s">
        <v>83</v>
      </c>
    </row>
    <row r="5" spans="1:8" s="4" customFormat="1" ht="13.5" customHeight="1" x14ac:dyDescent="0.5">
      <c r="B5" s="16" t="s">
        <v>0</v>
      </c>
      <c r="C5" s="43">
        <f>+C24</f>
        <v>5182.0048753900001</v>
      </c>
      <c r="D5" s="43">
        <f>+D24</f>
        <v>5265.6886789600003</v>
      </c>
      <c r="E5" s="43"/>
      <c r="F5" s="43">
        <f>+F24</f>
        <v>15759.088814920002</v>
      </c>
      <c r="G5" s="24">
        <f>+G24</f>
        <v>15915.8241449</v>
      </c>
    </row>
    <row r="6" spans="1:8" s="4" customFormat="1" ht="13.5" customHeight="1" x14ac:dyDescent="0.5">
      <c r="B6" s="34" t="s">
        <v>5</v>
      </c>
      <c r="C6" s="44">
        <f>C5/D5-1</f>
        <v>-1.5892280890887789E-2</v>
      </c>
      <c r="D6" s="45"/>
      <c r="E6" s="45"/>
      <c r="F6" s="44">
        <v>-6.8686296803069924E-3</v>
      </c>
      <c r="G6" s="12"/>
    </row>
    <row r="7" spans="1:8" s="4" customFormat="1" ht="13.5" customHeight="1" x14ac:dyDescent="0.5">
      <c r="B7" s="16" t="s">
        <v>1</v>
      </c>
      <c r="C7" s="43">
        <f>+C37</f>
        <v>821.10588341999915</v>
      </c>
      <c r="D7" s="43">
        <f>+D37</f>
        <v>823.17196361000003</v>
      </c>
      <c r="E7" s="43"/>
      <c r="F7" s="43">
        <f>+F37</f>
        <v>2118.5386212000008</v>
      </c>
      <c r="G7" s="24">
        <f>+G37</f>
        <v>2282.251465020001</v>
      </c>
    </row>
    <row r="8" spans="1:8" s="4" customFormat="1" ht="13.5" customHeight="1" x14ac:dyDescent="0.5">
      <c r="B8" s="34" t="s">
        <v>6</v>
      </c>
      <c r="C8" s="44">
        <f>C7/C5</f>
        <v>0.15845332128488249</v>
      </c>
      <c r="D8" s="44">
        <f>D7/D5</f>
        <v>0.1563275031619569</v>
      </c>
      <c r="E8" s="44"/>
      <c r="F8" s="44">
        <f>F7/F5</f>
        <v>0.1344328118256598</v>
      </c>
      <c r="G8" s="13">
        <f>G7/G5</f>
        <v>0.14339511697553634</v>
      </c>
    </row>
    <row r="9" spans="1:8" s="4" customFormat="1" ht="13.5" customHeight="1" x14ac:dyDescent="0.5">
      <c r="B9" s="16" t="s">
        <v>2</v>
      </c>
      <c r="C9" s="43">
        <f>-C89</f>
        <v>999.17758892000188</v>
      </c>
      <c r="D9" s="43">
        <f>-D89</f>
        <v>1060.4000000000001</v>
      </c>
      <c r="E9" s="43"/>
      <c r="F9" s="43">
        <f>-F89</f>
        <v>2102.1648844800047</v>
      </c>
      <c r="G9" s="24">
        <f>-G89</f>
        <v>3169.8</v>
      </c>
    </row>
    <row r="10" spans="1:8" s="4" customFormat="1" ht="13.5" customHeight="1" x14ac:dyDescent="0.5">
      <c r="B10" s="34" t="s">
        <v>7</v>
      </c>
      <c r="C10" s="44">
        <f>C9/C5</f>
        <v>0.19281679831395437</v>
      </c>
      <c r="D10" s="44">
        <f>D9/D5</f>
        <v>0.20137916702843026</v>
      </c>
      <c r="E10" s="44"/>
      <c r="F10" s="44">
        <f>F9/F5</f>
        <v>0.13339380906907314</v>
      </c>
      <c r="G10" s="13">
        <f>G9/G5</f>
        <v>0.19916028043170592</v>
      </c>
    </row>
    <row r="11" spans="1:8" s="4" customFormat="1" ht="13.5" customHeight="1" x14ac:dyDescent="0.5">
      <c r="B11" s="16" t="s">
        <v>8</v>
      </c>
      <c r="C11" s="43">
        <f>C7-C9</f>
        <v>-178.07170550000274</v>
      </c>
      <c r="D11" s="43">
        <f>D7-D9</f>
        <v>-237.22803639000006</v>
      </c>
      <c r="E11" s="43"/>
      <c r="F11" s="43">
        <f>F7-F9</f>
        <v>16.373736719996032</v>
      </c>
      <c r="G11" s="24">
        <f>G7-G9</f>
        <v>-887.5485349799992</v>
      </c>
    </row>
    <row r="12" spans="1:8" s="4" customFormat="1" ht="13.5" customHeight="1" x14ac:dyDescent="0.5">
      <c r="B12" s="34" t="s">
        <v>9</v>
      </c>
      <c r="C12" s="44">
        <f>C11/C5</f>
        <v>-3.4363477029071873E-2</v>
      </c>
      <c r="D12" s="44">
        <f>D11/D5</f>
        <v>-4.5051663866473357E-2</v>
      </c>
      <c r="E12" s="44"/>
      <c r="F12" s="44">
        <f>F11/F5</f>
        <v>1.0390027565866694E-3</v>
      </c>
      <c r="G12" s="13">
        <f>G11/G5</f>
        <v>-5.5765163456169595E-2</v>
      </c>
    </row>
    <row r="13" spans="1:8" s="4" customFormat="1" ht="13.5" customHeight="1" x14ac:dyDescent="0.5">
      <c r="B13" s="27" t="s">
        <v>3</v>
      </c>
      <c r="C13" s="28">
        <f>C44</f>
        <v>6.6788253150002674</v>
      </c>
      <c r="D13" s="28">
        <f>D44</f>
        <v>198.89259139200007</v>
      </c>
      <c r="E13" s="15"/>
      <c r="F13" s="28">
        <f>F44</f>
        <v>-67.105585139997402</v>
      </c>
      <c r="G13" s="29">
        <f>G44</f>
        <v>305.98360971000102</v>
      </c>
    </row>
    <row r="14" spans="1:8" s="4" customFormat="1" ht="13.5" customHeight="1" x14ac:dyDescent="0.5">
      <c r="B14" s="41"/>
    </row>
    <row r="15" spans="1:8" s="4" customFormat="1" ht="13.5" customHeight="1" x14ac:dyDescent="0.5"/>
    <row r="16" spans="1:8" s="4" customFormat="1" ht="13.5" customHeight="1" x14ac:dyDescent="0.5">
      <c r="B16" s="7" t="s">
        <v>10</v>
      </c>
      <c r="C16" s="33" t="str">
        <f>+C4</f>
        <v>3F 2025</v>
      </c>
      <c r="D16" s="33" t="str">
        <f>+D4</f>
        <v>3F 2024</v>
      </c>
      <c r="E16" s="33"/>
      <c r="F16" s="33" t="str">
        <f>+F4</f>
        <v>9M 2025</v>
      </c>
      <c r="G16" s="33" t="str">
        <f>+G4</f>
        <v>9M 2024</v>
      </c>
    </row>
    <row r="17" spans="2:7" s="4" customFormat="1" ht="13.5" customHeight="1" x14ac:dyDescent="0.5">
      <c r="B17" s="10" t="s">
        <v>11</v>
      </c>
      <c r="C17" s="6">
        <v>2289.4285666299998</v>
      </c>
      <c r="D17" s="6">
        <v>2310.2636318299992</v>
      </c>
      <c r="E17" s="6"/>
      <c r="F17" s="6">
        <v>6975.40770152</v>
      </c>
      <c r="G17" s="11">
        <v>7099.4210800000001</v>
      </c>
    </row>
    <row r="18" spans="2:7" s="4" customFormat="1" ht="13.5" customHeight="1" x14ac:dyDescent="0.5">
      <c r="B18" s="10" t="s">
        <v>12</v>
      </c>
      <c r="C18" s="6">
        <v>1199.7176043000002</v>
      </c>
      <c r="D18" s="6">
        <v>1184.5203026900017</v>
      </c>
      <c r="E18" s="6"/>
      <c r="F18" s="6">
        <v>3657.8991273799998</v>
      </c>
      <c r="G18" s="11">
        <v>3491.8243816100016</v>
      </c>
    </row>
    <row r="19" spans="2:7" s="4" customFormat="1" ht="13.5" customHeight="1" x14ac:dyDescent="0.5">
      <c r="B19" s="10" t="s">
        <v>13</v>
      </c>
      <c r="C19" s="6">
        <v>1147.0389278600001</v>
      </c>
      <c r="D19" s="6">
        <v>1160.0523156099998</v>
      </c>
      <c r="E19" s="6"/>
      <c r="F19" s="6">
        <v>3237.9106881000002</v>
      </c>
      <c r="G19" s="11">
        <v>3275.0131385699997</v>
      </c>
    </row>
    <row r="20" spans="2:7" s="4" customFormat="1" ht="13.5" customHeight="1" x14ac:dyDescent="0.5">
      <c r="B20" s="10" t="s">
        <v>14</v>
      </c>
      <c r="C20" s="6">
        <v>109.13957932999989</v>
      </c>
      <c r="D20" s="6">
        <v>104.65331434999996</v>
      </c>
      <c r="E20" s="6"/>
      <c r="F20" s="6">
        <v>330.49525709999989</v>
      </c>
      <c r="G20" s="11">
        <v>312.57049145999997</v>
      </c>
    </row>
    <row r="21" spans="2:7" s="4" customFormat="1" ht="13.5" customHeight="1" x14ac:dyDescent="0.5">
      <c r="B21" s="10" t="s">
        <v>15</v>
      </c>
      <c r="C21" s="6">
        <v>61.661487880000031</v>
      </c>
      <c r="D21" s="6">
        <v>74.454623149999975</v>
      </c>
      <c r="E21" s="6"/>
      <c r="F21" s="6">
        <v>296.06148788000002</v>
      </c>
      <c r="G21" s="11">
        <v>296.56564800000001</v>
      </c>
    </row>
    <row r="22" spans="2:7" s="4" customFormat="1" ht="13.5" customHeight="1" x14ac:dyDescent="0.5">
      <c r="B22" s="10" t="s">
        <v>16</v>
      </c>
      <c r="C22" s="6">
        <v>177.72246628000011</v>
      </c>
      <c r="D22" s="6">
        <v>260.2</v>
      </c>
      <c r="E22" s="6"/>
      <c r="F22" s="6">
        <v>651.53837335000003</v>
      </c>
      <c r="G22" s="11">
        <v>800.30180401999996</v>
      </c>
    </row>
    <row r="23" spans="2:7" s="4" customFormat="1" ht="13.5" customHeight="1" x14ac:dyDescent="0.5">
      <c r="B23" s="10" t="s">
        <v>17</v>
      </c>
      <c r="C23" s="6">
        <v>197.29624311000001</v>
      </c>
      <c r="D23" s="6">
        <v>171.54449132999991</v>
      </c>
      <c r="E23" s="6"/>
      <c r="F23" s="6">
        <v>609.77617959000008</v>
      </c>
      <c r="G23" s="11">
        <v>640.12760123999988</v>
      </c>
    </row>
    <row r="24" spans="2:7" s="4" customFormat="1" ht="13.5" customHeight="1" x14ac:dyDescent="0.5">
      <c r="B24" s="27" t="s">
        <v>65</v>
      </c>
      <c r="C24" s="28">
        <f t="shared" ref="C24:F24" si="0">+SUM(C17:C23)</f>
        <v>5182.0048753900001</v>
      </c>
      <c r="D24" s="28">
        <f t="shared" si="0"/>
        <v>5265.6886789600003</v>
      </c>
      <c r="E24" s="28"/>
      <c r="F24" s="28">
        <f t="shared" si="0"/>
        <v>15759.088814920002</v>
      </c>
      <c r="G24" s="29">
        <f>+SUM(G17:G23)</f>
        <v>15915.8241449</v>
      </c>
    </row>
    <row r="25" spans="2:7" s="4" customFormat="1" ht="13.5" customHeight="1" x14ac:dyDescent="0.5"/>
    <row r="26" spans="2:7" s="4" customFormat="1" ht="13.5" customHeight="1" x14ac:dyDescent="0.5">
      <c r="B26" s="7" t="s">
        <v>59</v>
      </c>
      <c r="C26" s="8" t="str">
        <f>+C16</f>
        <v>3F 2025</v>
      </c>
      <c r="D26" s="8" t="str">
        <f>+D16</f>
        <v>3F 2024</v>
      </c>
      <c r="E26" s="8"/>
      <c r="F26" s="8" t="str">
        <f>+F16</f>
        <v>9M 2025</v>
      </c>
      <c r="G26" s="9" t="str">
        <f>+G16</f>
        <v>9M 2024</v>
      </c>
    </row>
    <row r="27" spans="2:7" s="4" customFormat="1" ht="13.5" customHeight="1" x14ac:dyDescent="0.5">
      <c r="B27" s="16" t="s">
        <v>0</v>
      </c>
      <c r="C27" s="43">
        <f>+C24</f>
        <v>5182.0048753900001</v>
      </c>
      <c r="D27" s="43">
        <f>+D24</f>
        <v>5265.6886789600003</v>
      </c>
      <c r="E27" s="43"/>
      <c r="F27" s="43">
        <f>+F24</f>
        <v>15759.088814920002</v>
      </c>
      <c r="G27" s="24">
        <f>+G24</f>
        <v>15915.8241449</v>
      </c>
    </row>
    <row r="28" spans="2:7" s="4" customFormat="1" ht="13.5" customHeight="1" x14ac:dyDescent="0.5">
      <c r="B28" s="16"/>
      <c r="C28" s="43"/>
      <c r="D28" s="43"/>
      <c r="E28" s="43"/>
      <c r="F28" s="43"/>
      <c r="G28" s="24"/>
    </row>
    <row r="29" spans="2:7" s="4" customFormat="1" ht="13.5" customHeight="1" x14ac:dyDescent="0.5">
      <c r="B29" s="17" t="s">
        <v>75</v>
      </c>
      <c r="C29" s="42">
        <v>-2073.5874113899999</v>
      </c>
      <c r="D29" s="42">
        <v>-2171.5364569200001</v>
      </c>
      <c r="E29" s="42"/>
      <c r="F29" s="42">
        <v>-6451.6828740999999</v>
      </c>
      <c r="G29" s="11">
        <v>-6399.8852508399996</v>
      </c>
    </row>
    <row r="30" spans="2:7" s="4" customFormat="1" ht="13.5" customHeight="1" x14ac:dyDescent="0.5">
      <c r="B30" s="17" t="s">
        <v>18</v>
      </c>
      <c r="C30" s="42">
        <v>-1449.2050525</v>
      </c>
      <c r="D30" s="42">
        <v>-1377.8389064999999</v>
      </c>
      <c r="E30" s="42"/>
      <c r="F30" s="42">
        <v>-4622.4609389999996</v>
      </c>
      <c r="G30" s="11">
        <v>-4587.8637865000001</v>
      </c>
    </row>
    <row r="31" spans="2:7" s="4" customFormat="1" ht="13.5" customHeight="1" x14ac:dyDescent="0.5">
      <c r="B31" s="17" t="s">
        <v>19</v>
      </c>
      <c r="C31" s="42">
        <v>-526.63030647999994</v>
      </c>
      <c r="D31" s="42">
        <v>-462.05370369000002</v>
      </c>
      <c r="E31" s="42"/>
      <c r="F31" s="42">
        <v>-1624.96407443</v>
      </c>
      <c r="G31" s="11">
        <v>-1562.3030853099999</v>
      </c>
    </row>
    <row r="32" spans="2:7" s="4" customFormat="1" ht="13.5" customHeight="1" x14ac:dyDescent="0.5">
      <c r="B32" s="16" t="s">
        <v>20</v>
      </c>
      <c r="C32" s="43">
        <f t="shared" ref="C32:G32" si="1">+SUM(C29:C31)</f>
        <v>-4049.4227703699999</v>
      </c>
      <c r="D32" s="43">
        <f t="shared" si="1"/>
        <v>-4011.4290671100002</v>
      </c>
      <c r="E32" s="43"/>
      <c r="F32" s="43">
        <f t="shared" si="1"/>
        <v>-12699.107887529999</v>
      </c>
      <c r="G32" s="24">
        <f t="shared" si="1"/>
        <v>-12550.052122649999</v>
      </c>
    </row>
    <row r="33" spans="2:7" s="4" customFormat="1" ht="13.5" customHeight="1" x14ac:dyDescent="0.5">
      <c r="B33" s="10"/>
      <c r="C33" s="42"/>
      <c r="D33" s="42"/>
      <c r="E33" s="42"/>
      <c r="F33" s="42"/>
      <c r="G33" s="11"/>
    </row>
    <row r="34" spans="2:7" s="4" customFormat="1" ht="13.5" customHeight="1" x14ac:dyDescent="0.5">
      <c r="B34" s="16" t="s">
        <v>21</v>
      </c>
      <c r="C34" s="43">
        <f t="shared" ref="C34:G34" si="2">+C27+C32</f>
        <v>1132.5821050200002</v>
      </c>
      <c r="D34" s="43">
        <f>+D27+D32</f>
        <v>1254.2596118500001</v>
      </c>
      <c r="E34" s="43"/>
      <c r="F34" s="43">
        <f t="shared" si="2"/>
        <v>3059.9809273900028</v>
      </c>
      <c r="G34" s="24">
        <f>+G27+G32</f>
        <v>3365.7720222500011</v>
      </c>
    </row>
    <row r="35" spans="2:7" s="4" customFormat="1" ht="13.5" customHeight="1" x14ac:dyDescent="0.5">
      <c r="B35" s="10" t="s">
        <v>22</v>
      </c>
      <c r="C35" s="42">
        <v>-311.47622160000111</v>
      </c>
      <c r="D35" s="42">
        <v>-431.08764824000002</v>
      </c>
      <c r="E35" s="42"/>
      <c r="F35" s="42">
        <v>-941.44230619000211</v>
      </c>
      <c r="G35" s="11">
        <v>-1083.5205572300001</v>
      </c>
    </row>
    <row r="36" spans="2:7" s="4" customFormat="1" ht="13.5" customHeight="1" x14ac:dyDescent="0.5">
      <c r="B36" s="10"/>
      <c r="C36" s="42"/>
      <c r="D36" s="42"/>
      <c r="E36" s="42"/>
      <c r="F36" s="42"/>
      <c r="G36" s="11"/>
    </row>
    <row r="37" spans="2:7" s="4" customFormat="1" ht="13.5" customHeight="1" x14ac:dyDescent="0.5">
      <c r="B37" s="27" t="s">
        <v>1</v>
      </c>
      <c r="C37" s="28">
        <f t="shared" ref="C37:G37" si="3">+C34+C35</f>
        <v>821.10588341999915</v>
      </c>
      <c r="D37" s="28">
        <f t="shared" si="3"/>
        <v>823.17196361000003</v>
      </c>
      <c r="E37" s="28"/>
      <c r="F37" s="28">
        <f t="shared" si="3"/>
        <v>2118.5386212000008</v>
      </c>
      <c r="G37" s="29">
        <f t="shared" si="3"/>
        <v>2282.251465020001</v>
      </c>
    </row>
    <row r="38" spans="2:7" s="4" customFormat="1" ht="13.5" customHeight="1" x14ac:dyDescent="0.5">
      <c r="B38" s="16"/>
      <c r="C38" s="43"/>
      <c r="D38" s="43"/>
      <c r="E38" s="43"/>
      <c r="F38" s="43"/>
      <c r="G38" s="24"/>
    </row>
    <row r="39" spans="2:7" s="4" customFormat="1" ht="13.5" customHeight="1" x14ac:dyDescent="0.5">
      <c r="B39" s="16" t="s">
        <v>21</v>
      </c>
      <c r="C39" s="43">
        <f t="shared" ref="C39:G39" si="4">+C34</f>
        <v>1132.5821050200002</v>
      </c>
      <c r="D39" s="43">
        <f>+D34</f>
        <v>1254.2596118500001</v>
      </c>
      <c r="E39" s="43"/>
      <c r="F39" s="43">
        <f t="shared" si="4"/>
        <v>3059.9809273900028</v>
      </c>
      <c r="G39" s="24">
        <f>+G34</f>
        <v>3365.7720222500011</v>
      </c>
    </row>
    <row r="40" spans="2:7" s="4" customFormat="1" ht="13.5" customHeight="1" x14ac:dyDescent="0.5">
      <c r="B40" s="10" t="s">
        <v>23</v>
      </c>
      <c r="C40" s="42">
        <v>-903.41741540499993</v>
      </c>
      <c r="D40" s="42">
        <v>-824.49</v>
      </c>
      <c r="E40" s="42"/>
      <c r="F40" s="42">
        <v>-2467.0100059800002</v>
      </c>
      <c r="G40" s="11">
        <v>-2392.336026722</v>
      </c>
    </row>
    <row r="41" spans="2:7" s="4" customFormat="1" ht="13.5" customHeight="1" x14ac:dyDescent="0.5">
      <c r="B41" s="10" t="s">
        <v>74</v>
      </c>
      <c r="C41" s="42">
        <v>-51.787002000000001</v>
      </c>
      <c r="D41" s="42">
        <v>-52.4</v>
      </c>
      <c r="E41" s="42"/>
      <c r="F41" s="42">
        <v>-155.361006</v>
      </c>
      <c r="G41" s="11">
        <v>-153.94434000000001</v>
      </c>
    </row>
    <row r="42" spans="2:7" s="4" customFormat="1" ht="13.5" customHeight="1" x14ac:dyDescent="0.5">
      <c r="B42" s="10" t="s">
        <v>24</v>
      </c>
      <c r="C42" s="42">
        <v>-170.6988623</v>
      </c>
      <c r="D42" s="42">
        <v>-178.477020458</v>
      </c>
      <c r="E42" s="42"/>
      <c r="F42" s="42">
        <v>-504.71550055</v>
      </c>
      <c r="G42" s="11">
        <v>-513.50804581800003</v>
      </c>
    </row>
    <row r="43" spans="2:7" s="4" customFormat="1" ht="13.5" customHeight="1" x14ac:dyDescent="0.5">
      <c r="B43" s="10"/>
      <c r="C43" s="46"/>
      <c r="D43" s="46"/>
      <c r="E43" s="46"/>
      <c r="F43" s="46"/>
      <c r="G43" s="11"/>
    </row>
    <row r="44" spans="2:7" s="4" customFormat="1" ht="13.5" customHeight="1" x14ac:dyDescent="0.5">
      <c r="B44" s="16" t="s">
        <v>3</v>
      </c>
      <c r="C44" s="43">
        <f>+SUM(C39:C42)</f>
        <v>6.6788253150002674</v>
      </c>
      <c r="D44" s="43">
        <f>+SUM(D39:D42)</f>
        <v>198.89259139200007</v>
      </c>
      <c r="E44" s="43"/>
      <c r="F44" s="43">
        <f>+SUM(F39:F42)</f>
        <v>-67.105585139997402</v>
      </c>
      <c r="G44" s="24">
        <f>+SUM(G39:G42)</f>
        <v>305.98360971000102</v>
      </c>
    </row>
    <row r="45" spans="2:7" s="4" customFormat="1" ht="13.5" customHeight="1" x14ac:dyDescent="0.5">
      <c r="B45" s="10" t="s">
        <v>73</v>
      </c>
      <c r="C45" s="42">
        <v>-309.76671585000014</v>
      </c>
      <c r="D45" s="42">
        <v>-346.4765532432798</v>
      </c>
      <c r="E45" s="42"/>
      <c r="F45" s="42">
        <v>-888.02705172000014</v>
      </c>
      <c r="G45" s="11">
        <v>-981.59817448392323</v>
      </c>
    </row>
    <row r="46" spans="2:7" ht="0" hidden="1" customHeight="1" x14ac:dyDescent="0.35">
      <c r="B46" s="47"/>
      <c r="C46" s="48"/>
      <c r="D46" s="48"/>
      <c r="E46" s="48"/>
      <c r="F46" s="48"/>
      <c r="G46" s="49"/>
    </row>
    <row r="47" spans="2:7" s="4" customFormat="1" ht="13.5" customHeight="1" x14ac:dyDescent="0.5">
      <c r="B47" s="10"/>
      <c r="C47" s="42"/>
      <c r="D47" s="42"/>
      <c r="E47" s="42"/>
      <c r="F47" s="42"/>
      <c r="G47" s="11"/>
    </row>
    <row r="48" spans="2:7" s="4" customFormat="1" ht="13.5" customHeight="1" x14ac:dyDescent="0.5">
      <c r="B48" s="16" t="s">
        <v>26</v>
      </c>
      <c r="C48" s="43">
        <f>+SUM(C44:C46)</f>
        <v>-303.08789053499987</v>
      </c>
      <c r="D48" s="43">
        <f>+SUM(D44:D46)</f>
        <v>-147.58396185127972</v>
      </c>
      <c r="E48" s="43"/>
      <c r="F48" s="43">
        <f>+SUM(F44:F46)</f>
        <v>-955.13263685999755</v>
      </c>
      <c r="G48" s="24">
        <f>SUM(G44:G45)</f>
        <v>-675.61456477392221</v>
      </c>
    </row>
    <row r="49" spans="2:7" s="4" customFormat="1" ht="13.5" customHeight="1" x14ac:dyDescent="0.5">
      <c r="B49" s="10" t="s">
        <v>27</v>
      </c>
      <c r="C49" s="42">
        <v>64.352361999999999</v>
      </c>
      <c r="D49" s="42">
        <v>39</v>
      </c>
      <c r="E49" s="42"/>
      <c r="F49" s="42">
        <v>198.439029</v>
      </c>
      <c r="G49" s="11">
        <v>193.2640588475</v>
      </c>
    </row>
    <row r="50" spans="2:7" s="4" customFormat="1" ht="13.5" customHeight="1" x14ac:dyDescent="0.5">
      <c r="B50" s="10" t="s">
        <v>25</v>
      </c>
      <c r="C50" s="42">
        <v>0</v>
      </c>
      <c r="D50" s="42">
        <v>125.1</v>
      </c>
      <c r="E50" s="42"/>
      <c r="F50" s="42">
        <v>0</v>
      </c>
      <c r="G50" s="11">
        <v>161.5</v>
      </c>
    </row>
    <row r="51" spans="2:7" s="4" customFormat="1" ht="13.5" customHeight="1" x14ac:dyDescent="0.5">
      <c r="B51" s="10"/>
      <c r="C51" s="42"/>
      <c r="D51" s="42"/>
      <c r="E51" s="42"/>
      <c r="F51" s="42"/>
      <c r="G51" s="11"/>
    </row>
    <row r="52" spans="2:7" s="4" customFormat="1" ht="13.5" customHeight="1" x14ac:dyDescent="0.5">
      <c r="B52" s="16" t="s">
        <v>77</v>
      </c>
      <c r="C52" s="43">
        <f>SUM(C48:C50)</f>
        <v>-238.73552853499987</v>
      </c>
      <c r="D52" s="43">
        <f>SUM(D48:D50)</f>
        <v>16.51603814872027</v>
      </c>
      <c r="E52" s="43"/>
      <c r="F52" s="43">
        <f>SUM(F48:F50)</f>
        <v>-756.69360785999754</v>
      </c>
      <c r="G52" s="24">
        <f>SUM(G48:G50)</f>
        <v>-320.85050592642222</v>
      </c>
    </row>
    <row r="53" spans="2:7" s="4" customFormat="1" ht="13.5" customHeight="1" x14ac:dyDescent="0.5">
      <c r="B53" s="10" t="s">
        <v>28</v>
      </c>
      <c r="C53" s="46">
        <v>0</v>
      </c>
      <c r="D53" s="42">
        <v>11</v>
      </c>
      <c r="E53" s="42"/>
      <c r="F53" s="42">
        <v>-4</v>
      </c>
      <c r="G53" s="11">
        <v>-1</v>
      </c>
    </row>
    <row r="54" spans="2:7" s="4" customFormat="1" ht="13.5" customHeight="1" x14ac:dyDescent="0.5">
      <c r="B54" s="10"/>
      <c r="C54" s="43"/>
      <c r="D54" s="43"/>
      <c r="E54" s="43"/>
      <c r="F54" s="43"/>
      <c r="G54" s="24"/>
    </row>
    <row r="55" spans="2:7" s="4" customFormat="1" ht="13.5" customHeight="1" x14ac:dyDescent="0.5">
      <c r="B55" s="27" t="s">
        <v>79</v>
      </c>
      <c r="C55" s="28">
        <f t="shared" ref="C55:G55" si="5">+C52+C53</f>
        <v>-238.73552853499987</v>
      </c>
      <c r="D55" s="28">
        <f>+D52+D53</f>
        <v>27.51603814872027</v>
      </c>
      <c r="E55" s="28"/>
      <c r="F55" s="28">
        <f t="shared" si="5"/>
        <v>-760.69360785999754</v>
      </c>
      <c r="G55" s="29">
        <f>+G52+G53</f>
        <v>-321.85050592642222</v>
      </c>
    </row>
    <row r="56" spans="2:7" s="4" customFormat="1" ht="13.5" customHeight="1" x14ac:dyDescent="0.5"/>
    <row r="57" spans="2:7" s="4" customFormat="1" ht="13.5" customHeight="1" x14ac:dyDescent="0.5">
      <c r="B57" s="7" t="s">
        <v>29</v>
      </c>
      <c r="C57" s="8" t="str">
        <f>+C26</f>
        <v>3F 2025</v>
      </c>
      <c r="D57" s="8" t="str">
        <f>+D26</f>
        <v>3F 2024</v>
      </c>
      <c r="E57" s="8"/>
      <c r="F57" s="8" t="str">
        <f>+F26</f>
        <v>9M 2025</v>
      </c>
      <c r="G57" s="9" t="str">
        <f>+G26</f>
        <v>9M 2024</v>
      </c>
    </row>
    <row r="58" spans="2:7" s="4" customFormat="1" ht="13.5" customHeight="1" x14ac:dyDescent="0.5">
      <c r="B58" s="16" t="s">
        <v>30</v>
      </c>
      <c r="G58" s="14"/>
    </row>
    <row r="59" spans="2:7" s="4" customFormat="1" ht="13.5" customHeight="1" x14ac:dyDescent="0.5">
      <c r="B59" s="17" t="s">
        <v>31</v>
      </c>
      <c r="C59" s="18">
        <f>+C34/C27</f>
        <v>0.21856060197835331</v>
      </c>
      <c r="D59" s="18">
        <f>+D34/D27</f>
        <v>0.23819479052409961</v>
      </c>
      <c r="E59" s="18"/>
      <c r="F59" s="18">
        <f>+F34/F27</f>
        <v>0.19417245269237582</v>
      </c>
      <c r="G59" s="19">
        <f>+G34/G27</f>
        <v>0.21147331056233837</v>
      </c>
    </row>
    <row r="60" spans="2:7" s="4" customFormat="1" ht="13.5" customHeight="1" x14ac:dyDescent="0.5">
      <c r="B60" s="17" t="s">
        <v>32</v>
      </c>
      <c r="C60" s="18">
        <f>+C37/C27</f>
        <v>0.15845332128488249</v>
      </c>
      <c r="D60" s="18">
        <f>+D37/D27</f>
        <v>0.1563275031619569</v>
      </c>
      <c r="E60" s="18"/>
      <c r="F60" s="18">
        <f>+F37/F27</f>
        <v>0.1344328118256598</v>
      </c>
      <c r="G60" s="19">
        <f>+G37/G27</f>
        <v>0.14339511697553634</v>
      </c>
    </row>
    <row r="61" spans="2:7" s="4" customFormat="1" ht="13.5" customHeight="1" x14ac:dyDescent="0.5">
      <c r="B61" s="17" t="s">
        <v>33</v>
      </c>
      <c r="C61" s="18">
        <f>+C52/C27</f>
        <v>-4.6070108823861831E-2</v>
      </c>
      <c r="D61" s="18">
        <f>+D52/D27</f>
        <v>3.1365390465853118E-3</v>
      </c>
      <c r="E61" s="18"/>
      <c r="F61" s="18">
        <f>+F52/F27</f>
        <v>-4.801632992534402E-2</v>
      </c>
      <c r="G61" s="19">
        <f>+G52/G27</f>
        <v>-2.0159214063020056E-2</v>
      </c>
    </row>
    <row r="62" spans="2:7" s="4" customFormat="1" ht="13.5" customHeight="1" x14ac:dyDescent="0.5">
      <c r="B62" s="10"/>
      <c r="C62" s="18"/>
      <c r="D62" s="18"/>
      <c r="E62" s="18"/>
      <c r="F62" s="18"/>
      <c r="G62" s="19"/>
    </row>
    <row r="63" spans="2:7" s="4" customFormat="1" ht="13.5" customHeight="1" x14ac:dyDescent="0.5">
      <c r="B63" s="16" t="s">
        <v>34</v>
      </c>
      <c r="C63" s="18"/>
      <c r="D63" s="18"/>
      <c r="E63" s="18"/>
      <c r="F63" s="18"/>
      <c r="G63" s="19"/>
    </row>
    <row r="64" spans="2:7" s="4" customFormat="1" ht="13.5" customHeight="1" x14ac:dyDescent="0.5">
      <c r="B64" s="17" t="s">
        <v>35</v>
      </c>
      <c r="C64" s="18">
        <f>+C9/C5</f>
        <v>0.19281679831395437</v>
      </c>
      <c r="D64" s="18">
        <f>+D9/D5</f>
        <v>0.20137916702843026</v>
      </c>
      <c r="E64" s="18"/>
      <c r="F64" s="18">
        <f>+F9/F5</f>
        <v>0.13339380906907314</v>
      </c>
      <c r="G64" s="19">
        <f>+G9/G5</f>
        <v>0.19916028043170592</v>
      </c>
    </row>
    <row r="65" spans="2:7" s="4" customFormat="1" ht="13.5" customHeight="1" x14ac:dyDescent="0.5">
      <c r="B65" s="17" t="s">
        <v>9</v>
      </c>
      <c r="C65" s="18">
        <f>+C11/C5</f>
        <v>-3.4363477029071873E-2</v>
      </c>
      <c r="D65" s="18">
        <f>+D11/D5</f>
        <v>-4.5051663866473357E-2</v>
      </c>
      <c r="E65" s="18"/>
      <c r="F65" s="18">
        <f>+F11/F5</f>
        <v>1.0390027565866694E-3</v>
      </c>
      <c r="G65" s="19">
        <f>+G11/G5</f>
        <v>-5.5765163456169595E-2</v>
      </c>
    </row>
    <row r="66" spans="2:7" s="4" customFormat="1" ht="13.5" customHeight="1" x14ac:dyDescent="0.5">
      <c r="B66" s="10"/>
      <c r="C66" s="18"/>
      <c r="D66" s="18"/>
      <c r="E66" s="18"/>
      <c r="F66" s="18"/>
      <c r="G66" s="19"/>
    </row>
    <row r="67" spans="2:7" s="4" customFormat="1" ht="13.5" customHeight="1" x14ac:dyDescent="0.5">
      <c r="B67" s="16" t="s">
        <v>36</v>
      </c>
      <c r="C67" s="18"/>
      <c r="D67" s="18"/>
      <c r="E67" s="18"/>
      <c r="F67" s="18"/>
      <c r="G67" s="19"/>
    </row>
    <row r="68" spans="2:7" s="4" customFormat="1" ht="13.5" customHeight="1" x14ac:dyDescent="0.5">
      <c r="B68" s="17" t="s">
        <v>76</v>
      </c>
      <c r="C68" s="18">
        <f t="shared" ref="C68:D70" si="6">-C29/C$27</f>
        <v>0.40015157477711571</v>
      </c>
      <c r="D68" s="18">
        <f t="shared" si="6"/>
        <v>0.41239362775030014</v>
      </c>
      <c r="E68" s="18"/>
      <c r="F68" s="18">
        <f t="shared" ref="F68:G70" si="7">-F29/F$27</f>
        <v>0.4093944104174243</v>
      </c>
      <c r="G68" s="19">
        <f t="shared" si="7"/>
        <v>0.40210831638842603</v>
      </c>
    </row>
    <row r="69" spans="2:7" s="4" customFormat="1" ht="13.5" customHeight="1" x14ac:dyDescent="0.5">
      <c r="B69" s="17" t="s">
        <v>37</v>
      </c>
      <c r="C69" s="18">
        <f t="shared" si="6"/>
        <v>0.27966107468992535</v>
      </c>
      <c r="D69" s="18">
        <f t="shared" si="6"/>
        <v>0.26166357156764725</v>
      </c>
      <c r="E69" s="18"/>
      <c r="F69" s="18">
        <f t="shared" si="7"/>
        <v>0.29332031777266587</v>
      </c>
      <c r="G69" s="19">
        <f t="shared" si="7"/>
        <v>0.28825800943334223</v>
      </c>
    </row>
    <row r="70" spans="2:7" s="4" customFormat="1" ht="13.5" customHeight="1" x14ac:dyDescent="0.5">
      <c r="B70" s="17" t="s">
        <v>64</v>
      </c>
      <c r="C70" s="18">
        <f t="shared" si="6"/>
        <v>0.10162674855460561</v>
      </c>
      <c r="D70" s="18">
        <f t="shared" si="6"/>
        <v>8.7748010157952958E-2</v>
      </c>
      <c r="E70" s="18"/>
      <c r="F70" s="18">
        <f t="shared" si="7"/>
        <v>0.10311281911753403</v>
      </c>
      <c r="G70" s="19">
        <f t="shared" si="7"/>
        <v>9.816036361589342E-2</v>
      </c>
    </row>
    <row r="71" spans="2:7" s="4" customFormat="1" ht="13.5" customHeight="1" x14ac:dyDescent="0.5">
      <c r="B71" s="17" t="s">
        <v>38</v>
      </c>
      <c r="C71" s="18">
        <f>-C35/C27</f>
        <v>6.0107280693470842E-2</v>
      </c>
      <c r="D71" s="18">
        <f>-D35/D27</f>
        <v>8.1867287362142716E-2</v>
      </c>
      <c r="E71" s="18"/>
      <c r="F71" s="18">
        <f>-F35/F27</f>
        <v>5.9739640866716008E-2</v>
      </c>
      <c r="G71" s="19">
        <f>-G35/G27</f>
        <v>6.8078193586802033E-2</v>
      </c>
    </row>
    <row r="72" spans="2:7" s="4" customFormat="1" ht="13.5" customHeight="1" x14ac:dyDescent="0.5">
      <c r="B72" s="20" t="s">
        <v>39</v>
      </c>
      <c r="C72" s="21">
        <f>-C40/C27</f>
        <v>0.17433743061405521</v>
      </c>
      <c r="D72" s="21">
        <f>-D40/D27</f>
        <v>0.1565778097163999</v>
      </c>
      <c r="E72" s="21"/>
      <c r="F72" s="21">
        <f>-F40/F27</f>
        <v>0.15654521875937047</v>
      </c>
      <c r="G72" s="22">
        <f>-G40/G27</f>
        <v>0.15031179063941782</v>
      </c>
    </row>
    <row r="73" spans="2:7" s="4" customFormat="1" ht="13.5" customHeight="1" x14ac:dyDescent="0.5"/>
    <row r="74" spans="2:7" s="4" customFormat="1" ht="13.5" customHeight="1" x14ac:dyDescent="0.5">
      <c r="B74" s="7" t="s">
        <v>72</v>
      </c>
      <c r="C74" s="8" t="str">
        <f>+C107</f>
        <v>3F 2025</v>
      </c>
      <c r="D74" s="8" t="str">
        <f>+D107</f>
        <v>3F 2024</v>
      </c>
      <c r="E74" s="8"/>
      <c r="F74" s="8" t="str">
        <f>+F107</f>
        <v>9M 2025</v>
      </c>
      <c r="G74" s="9" t="str">
        <f>+G107</f>
        <v>9M 2024</v>
      </c>
    </row>
    <row r="75" spans="2:7" s="4" customFormat="1" ht="13.5" customHeight="1" x14ac:dyDescent="0.5">
      <c r="B75" s="35" t="s">
        <v>63</v>
      </c>
      <c r="C75" s="6">
        <v>-159.94935510000113</v>
      </c>
      <c r="D75" s="6">
        <v>-257</v>
      </c>
      <c r="E75" s="6"/>
      <c r="F75" s="6">
        <v>-486.68565048000215</v>
      </c>
      <c r="G75" s="11">
        <v>-622</v>
      </c>
    </row>
    <row r="76" spans="2:7" s="4" customFormat="1" ht="13.5" customHeight="1" x14ac:dyDescent="0.5">
      <c r="B76" s="35" t="s">
        <v>55</v>
      </c>
      <c r="C76" s="6">
        <v>-153.17418449999997</v>
      </c>
      <c r="D76" s="6">
        <v>-175.00648424000002</v>
      </c>
      <c r="E76" s="6"/>
      <c r="F76" s="6">
        <v>-459.87799171</v>
      </c>
      <c r="G76" s="11">
        <v>-467.42643922000002</v>
      </c>
    </row>
    <row r="77" spans="2:7" s="4" customFormat="1" ht="13.5" customHeight="1" x14ac:dyDescent="0.5">
      <c r="B77" s="35" t="s">
        <v>56</v>
      </c>
      <c r="C77" s="6">
        <v>1.6473180000000003</v>
      </c>
      <c r="D77" s="6">
        <v>0.91883599999999976</v>
      </c>
      <c r="E77" s="6"/>
      <c r="F77" s="6">
        <v>5.1213360000000003</v>
      </c>
      <c r="G77" s="11">
        <v>5.9058819900000001</v>
      </c>
    </row>
    <row r="78" spans="2:7" s="4" customFormat="1" ht="13.5" customHeight="1" x14ac:dyDescent="0.5">
      <c r="B78" s="36" t="s">
        <v>22</v>
      </c>
      <c r="C78" s="23">
        <f t="shared" ref="C78:G78" si="8">+SUM(C75:C77)</f>
        <v>-311.47622160000111</v>
      </c>
      <c r="D78" s="23">
        <f t="shared" si="8"/>
        <v>-431.08764824000002</v>
      </c>
      <c r="E78" s="23"/>
      <c r="F78" s="23">
        <f t="shared" si="8"/>
        <v>-941.44230619000211</v>
      </c>
      <c r="G78" s="24">
        <f t="shared" si="8"/>
        <v>-1083.5205572300001</v>
      </c>
    </row>
    <row r="79" spans="2:7" s="4" customFormat="1" ht="13.5" customHeight="1" x14ac:dyDescent="0.5">
      <c r="B79" s="25"/>
      <c r="C79" s="26"/>
      <c r="D79" s="26"/>
      <c r="E79" s="26"/>
      <c r="F79" s="26"/>
      <c r="G79" s="37"/>
    </row>
    <row r="80" spans="2:7" s="4" customFormat="1" ht="13.5" customHeight="1" x14ac:dyDescent="0.5">
      <c r="B80" s="10" t="s">
        <v>55</v>
      </c>
      <c r="C80" s="6">
        <v>-153.17418449999997</v>
      </c>
      <c r="D80" s="6">
        <v>-175.00648424000002</v>
      </c>
      <c r="E80" s="6"/>
      <c r="F80" s="6">
        <v>-459.87799171</v>
      </c>
      <c r="G80" s="11">
        <v>-467.42643922000002</v>
      </c>
    </row>
    <row r="81" spans="2:7" s="4" customFormat="1" ht="13.5" customHeight="1" x14ac:dyDescent="0.5">
      <c r="B81" s="10" t="s">
        <v>56</v>
      </c>
      <c r="C81" s="6">
        <v>1.6473180000000003</v>
      </c>
      <c r="D81" s="6">
        <v>0.91883599999999976</v>
      </c>
      <c r="E81" s="6"/>
      <c r="F81" s="6">
        <v>5.1213360000000003</v>
      </c>
      <c r="G81" s="11">
        <v>5.9058819900000001</v>
      </c>
    </row>
    <row r="82" spans="2:7" s="4" customFormat="1" ht="13.5" customHeight="1" x14ac:dyDescent="0.5">
      <c r="B82" s="10" t="s">
        <v>24</v>
      </c>
      <c r="C82" s="6">
        <v>-170.6988623</v>
      </c>
      <c r="D82" s="6">
        <v>-178.477020458</v>
      </c>
      <c r="E82" s="6"/>
      <c r="F82" s="6">
        <v>-504.71550055</v>
      </c>
      <c r="G82" s="11">
        <v>-513.50804581800003</v>
      </c>
    </row>
    <row r="83" spans="2:7" s="4" customFormat="1" ht="13.5" customHeight="1" x14ac:dyDescent="0.5">
      <c r="B83" s="27" t="s">
        <v>58</v>
      </c>
      <c r="C83" s="28">
        <f>+SUM(C80:C82)</f>
        <v>-322.22572879999996</v>
      </c>
      <c r="D83" s="28">
        <f>+SUM(D80:D82)</f>
        <v>-352.56466869799999</v>
      </c>
      <c r="E83" s="28"/>
      <c r="F83" s="28">
        <f>+SUM(F80:F82)</f>
        <v>-959.47215626000002</v>
      </c>
      <c r="G83" s="29">
        <f>+SUM(G80:G82)</f>
        <v>-975.02860304800004</v>
      </c>
    </row>
    <row r="84" spans="2:7" s="4" customFormat="1" ht="13.5" customHeight="1" x14ac:dyDescent="0.5"/>
    <row r="85" spans="2:7" s="4" customFormat="1" ht="13.5" customHeight="1" x14ac:dyDescent="0.5">
      <c r="B85" s="7" t="s">
        <v>40</v>
      </c>
      <c r="C85" s="8" t="str">
        <f>+C57</f>
        <v>3F 2025</v>
      </c>
      <c r="D85" s="8" t="str">
        <f>+D57</f>
        <v>3F 2024</v>
      </c>
      <c r="E85" s="8"/>
      <c r="F85" s="8" t="str">
        <f>+F57</f>
        <v>9M 2025</v>
      </c>
      <c r="G85" s="9" t="str">
        <f>+G57</f>
        <v>9M 2024</v>
      </c>
    </row>
    <row r="86" spans="2:7" s="4" customFormat="1" ht="13.5" customHeight="1" x14ac:dyDescent="0.5">
      <c r="B86" s="10" t="s">
        <v>41</v>
      </c>
      <c r="C86" s="6">
        <v>-148.41870841999992</v>
      </c>
      <c r="D86" s="6">
        <v>-89</v>
      </c>
      <c r="E86" s="6"/>
      <c r="F86" s="6">
        <v>-287.62751698999995</v>
      </c>
      <c r="G86" s="11">
        <v>-451</v>
      </c>
    </row>
    <row r="87" spans="2:7" s="4" customFormat="1" ht="13.5" customHeight="1" x14ac:dyDescent="0.5">
      <c r="B87" s="10" t="s">
        <v>42</v>
      </c>
      <c r="C87" s="6">
        <v>-109.63164958000007</v>
      </c>
      <c r="D87" s="6">
        <v>-193.7</v>
      </c>
      <c r="E87" s="6"/>
      <c r="F87" s="6">
        <v>-353.70668195000007</v>
      </c>
      <c r="G87" s="11">
        <v>-873.4</v>
      </c>
    </row>
    <row r="88" spans="2:7" s="4" customFormat="1" ht="13.5" customHeight="1" x14ac:dyDescent="0.5">
      <c r="B88" s="10" t="s">
        <v>43</v>
      </c>
      <c r="C88" s="6">
        <v>-741.12723092000192</v>
      </c>
      <c r="D88" s="6">
        <v>-777.7</v>
      </c>
      <c r="E88" s="6"/>
      <c r="F88" s="6">
        <v>-1460.8306855400047</v>
      </c>
      <c r="G88" s="11">
        <v>-1845.4</v>
      </c>
    </row>
    <row r="89" spans="2:7" s="4" customFormat="1" ht="13.5" customHeight="1" x14ac:dyDescent="0.5">
      <c r="B89" s="16" t="s">
        <v>2</v>
      </c>
      <c r="C89" s="23">
        <f t="shared" ref="C89:G89" si="9">+SUM(C86:C88)</f>
        <v>-999.17758892000188</v>
      </c>
      <c r="D89" s="23">
        <f t="shared" si="9"/>
        <v>-1060.4000000000001</v>
      </c>
      <c r="E89" s="23"/>
      <c r="F89" s="23">
        <f t="shared" si="9"/>
        <v>-2102.1648844800047</v>
      </c>
      <c r="G89" s="24">
        <f t="shared" si="9"/>
        <v>-3169.8</v>
      </c>
    </row>
    <row r="90" spans="2:7" s="4" customFormat="1" ht="13.5" customHeight="1" x14ac:dyDescent="0.5">
      <c r="B90" s="10" t="s">
        <v>44</v>
      </c>
      <c r="C90" s="6">
        <v>0</v>
      </c>
      <c r="D90" s="6">
        <v>100</v>
      </c>
      <c r="E90" s="6"/>
      <c r="F90" s="6">
        <v>0</v>
      </c>
      <c r="G90" s="11">
        <v>100</v>
      </c>
    </row>
    <row r="91" spans="2:7" s="4" customFormat="1" ht="13.5" customHeight="1" x14ac:dyDescent="0.5">
      <c r="B91" s="27" t="s">
        <v>45</v>
      </c>
      <c r="C91" s="28">
        <f t="shared" ref="C91:G91" si="10">+C89+C90</f>
        <v>-999.17758892000188</v>
      </c>
      <c r="D91" s="28">
        <f t="shared" si="10"/>
        <v>-960.40000000000009</v>
      </c>
      <c r="E91" s="28"/>
      <c r="F91" s="28">
        <f t="shared" si="10"/>
        <v>-2102.1648844800047</v>
      </c>
      <c r="G91" s="29">
        <f t="shared" si="10"/>
        <v>-3069.8</v>
      </c>
    </row>
    <row r="92" spans="2:7" s="4" customFormat="1" ht="13.5" customHeight="1" x14ac:dyDescent="0.5"/>
    <row r="93" spans="2:7" s="4" customFormat="1" ht="13.5" customHeight="1" x14ac:dyDescent="0.5">
      <c r="B93" s="7" t="s">
        <v>46</v>
      </c>
      <c r="C93" s="8" t="str">
        <f>+C85</f>
        <v>3F 2025</v>
      </c>
      <c r="D93" s="8" t="str">
        <f>+D85</f>
        <v>3F 2024</v>
      </c>
      <c r="E93" s="8"/>
      <c r="F93" s="8" t="str">
        <f>+F85</f>
        <v>9M 2025</v>
      </c>
      <c r="G93" s="9" t="str">
        <f>+G85</f>
        <v>9M 2024</v>
      </c>
    </row>
    <row r="94" spans="2:7" s="4" customFormat="1" ht="13.5" customHeight="1" x14ac:dyDescent="0.5">
      <c r="B94" s="10" t="s">
        <v>47</v>
      </c>
      <c r="C94" s="6">
        <v>-169.15831681</v>
      </c>
      <c r="D94" s="6">
        <v>-221.725932852</v>
      </c>
      <c r="E94" s="6"/>
      <c r="F94" s="6">
        <v>-611.09280376000004</v>
      </c>
      <c r="G94" s="11">
        <v>-644.41425955199998</v>
      </c>
    </row>
    <row r="95" spans="2:7" s="4" customFormat="1" ht="13.5" customHeight="1" x14ac:dyDescent="0.5">
      <c r="B95" s="10" t="s">
        <v>48</v>
      </c>
      <c r="C95" s="6">
        <v>-139.26346459499999</v>
      </c>
      <c r="D95" s="6">
        <v>-141.18808632</v>
      </c>
      <c r="E95" s="6"/>
      <c r="F95" s="6">
        <v>-414.00816377000001</v>
      </c>
      <c r="G95" s="11">
        <v>-413.02838359999998</v>
      </c>
    </row>
    <row r="96" spans="2:7" s="4" customFormat="1" ht="13.5" customHeight="1" x14ac:dyDescent="0.5">
      <c r="B96" s="10" t="s">
        <v>49</v>
      </c>
      <c r="C96" s="6">
        <v>-594.995634</v>
      </c>
      <c r="D96" s="6">
        <v>-461.04759557</v>
      </c>
      <c r="E96" s="6"/>
      <c r="F96" s="6">
        <v>-1441.90903845</v>
      </c>
      <c r="G96" s="11">
        <v>-1334.89338357</v>
      </c>
    </row>
    <row r="97" spans="2:7" s="4" customFormat="1" ht="13.5" customHeight="1" x14ac:dyDescent="0.5">
      <c r="B97" s="16" t="s">
        <v>23</v>
      </c>
      <c r="C97" s="23">
        <f t="shared" ref="C97:G97" si="11">+C94+C95+C96</f>
        <v>-903.41741540499993</v>
      </c>
      <c r="D97" s="23">
        <f t="shared" si="11"/>
        <v>-823.96161474199994</v>
      </c>
      <c r="E97" s="23"/>
      <c r="F97" s="23">
        <f t="shared" si="11"/>
        <v>-2467.0100059800002</v>
      </c>
      <c r="G97" s="24">
        <f t="shared" si="11"/>
        <v>-2392.336026722</v>
      </c>
    </row>
    <row r="98" spans="2:7" s="4" customFormat="1" ht="13.5" customHeight="1" x14ac:dyDescent="0.5">
      <c r="B98" s="10" t="s">
        <v>74</v>
      </c>
      <c r="C98" s="6">
        <v>-51.787002000000001</v>
      </c>
      <c r="D98" s="6">
        <f>-52.4</f>
        <v>-52.4</v>
      </c>
      <c r="E98" s="6"/>
      <c r="F98" s="6">
        <v>-155.361006</v>
      </c>
      <c r="G98" s="11">
        <v>-153.94434000000001</v>
      </c>
    </row>
    <row r="99" spans="2:7" s="4" customFormat="1" ht="13.5" customHeight="1" x14ac:dyDescent="0.5">
      <c r="B99" s="10" t="s">
        <v>24</v>
      </c>
      <c r="C99" s="6">
        <v>-170.6988623</v>
      </c>
      <c r="D99" s="6">
        <v>-178.477020458</v>
      </c>
      <c r="E99" s="6"/>
      <c r="F99" s="6">
        <v>-504.71550055</v>
      </c>
      <c r="G99" s="11">
        <v>-513.50804581800003</v>
      </c>
    </row>
    <row r="100" spans="2:7" s="4" customFormat="1" ht="13.5" customHeight="1" x14ac:dyDescent="0.5">
      <c r="B100" s="27" t="s">
        <v>50</v>
      </c>
      <c r="C100" s="28">
        <f t="shared" ref="C100:G100" si="12">+C97+C98+C99</f>
        <v>-1125.9032797049999</v>
      </c>
      <c r="D100" s="28">
        <f t="shared" si="12"/>
        <v>-1054.8386352</v>
      </c>
      <c r="E100" s="28"/>
      <c r="F100" s="28">
        <f t="shared" si="12"/>
        <v>-3127.0865125300002</v>
      </c>
      <c r="G100" s="29">
        <f t="shared" si="12"/>
        <v>-3059.7884125400001</v>
      </c>
    </row>
    <row r="101" spans="2:7" s="4" customFormat="1" ht="13.5" customHeight="1" x14ac:dyDescent="0.5"/>
    <row r="102" spans="2:7" s="4" customFormat="1" ht="13.5" customHeight="1" x14ac:dyDescent="0.5">
      <c r="B102" s="7" t="s">
        <v>51</v>
      </c>
      <c r="C102" s="8" t="str">
        <f>+C93</f>
        <v>3F 2025</v>
      </c>
      <c r="D102" s="8" t="str">
        <f>+D93</f>
        <v>3F 2024</v>
      </c>
      <c r="E102" s="8"/>
      <c r="F102" s="8" t="str">
        <f>+F93</f>
        <v>9M 2025</v>
      </c>
      <c r="G102" s="9" t="str">
        <f>+G93</f>
        <v>9M 2024</v>
      </c>
    </row>
    <row r="103" spans="2:7" s="4" customFormat="1" ht="13.5" customHeight="1" x14ac:dyDescent="0.5">
      <c r="B103" s="10" t="s">
        <v>2</v>
      </c>
      <c r="C103" s="6">
        <f>-C89</f>
        <v>999.17758892000188</v>
      </c>
      <c r="D103" s="6">
        <f>-D89</f>
        <v>1060.4000000000001</v>
      </c>
      <c r="E103" s="6"/>
      <c r="F103" s="6">
        <f>-F89</f>
        <v>2102.1648844800047</v>
      </c>
      <c r="G103" s="11">
        <f>-G89</f>
        <v>3169.8</v>
      </c>
    </row>
    <row r="104" spans="2:7" s="4" customFormat="1" ht="13.5" customHeight="1" x14ac:dyDescent="0.5">
      <c r="B104" s="10" t="s">
        <v>23</v>
      </c>
      <c r="C104" s="6">
        <f>C40</f>
        <v>-903.41741540499993</v>
      </c>
      <c r="D104" s="6">
        <f>D40</f>
        <v>-824.49</v>
      </c>
      <c r="E104" s="6"/>
      <c r="F104" s="6">
        <f>F40</f>
        <v>-2467.0100059800002</v>
      </c>
      <c r="G104" s="11">
        <f>G40</f>
        <v>-2392.336026722</v>
      </c>
    </row>
    <row r="105" spans="2:7" s="4" customFormat="1" ht="13.5" customHeight="1" x14ac:dyDescent="0.5">
      <c r="B105" s="27" t="s">
        <v>52</v>
      </c>
      <c r="C105" s="28">
        <f>+C103+C104</f>
        <v>95.760173515001952</v>
      </c>
      <c r="D105" s="28">
        <f>+D104+D103</f>
        <v>235.91000000000008</v>
      </c>
      <c r="E105" s="28"/>
      <c r="F105" s="28">
        <f>+F104+F103</f>
        <v>-364.84512149999546</v>
      </c>
      <c r="G105" s="29">
        <f>+G104+G103</f>
        <v>777.46397327800014</v>
      </c>
    </row>
    <row r="106" spans="2:7" s="4" customFormat="1" ht="13.5" customHeight="1" x14ac:dyDescent="0.5"/>
    <row r="107" spans="2:7" s="4" customFormat="1" ht="13.5" customHeight="1" x14ac:dyDescent="0.5">
      <c r="B107" s="7" t="s">
        <v>53</v>
      </c>
      <c r="C107" s="8" t="str">
        <f t="shared" ref="C107:G107" si="13">+C102</f>
        <v>3F 2025</v>
      </c>
      <c r="D107" s="8" t="str">
        <f t="shared" si="13"/>
        <v>3F 2024</v>
      </c>
      <c r="E107" s="8"/>
      <c r="F107" s="8" t="str">
        <f t="shared" si="13"/>
        <v>9M 2025</v>
      </c>
      <c r="G107" s="9" t="str">
        <f t="shared" si="13"/>
        <v>9M 2024</v>
      </c>
    </row>
    <row r="108" spans="2:7" s="4" customFormat="1" ht="13.5" customHeight="1" x14ac:dyDescent="0.5">
      <c r="B108" s="10" t="s">
        <v>54</v>
      </c>
      <c r="C108" s="42">
        <f>-C88</f>
        <v>741.12723092000192</v>
      </c>
      <c r="D108" s="42">
        <f>-D88</f>
        <v>777.7</v>
      </c>
      <c r="E108" s="42"/>
      <c r="F108" s="42">
        <f>-F88</f>
        <v>1460.8306855400047</v>
      </c>
      <c r="G108" s="11">
        <f>-G88</f>
        <v>1845.4</v>
      </c>
    </row>
    <row r="109" spans="2:7" s="4" customFormat="1" ht="13.5" customHeight="1" x14ac:dyDescent="0.5">
      <c r="B109" s="10" t="s">
        <v>49</v>
      </c>
      <c r="C109" s="42">
        <f>C96</f>
        <v>-594.995634</v>
      </c>
      <c r="D109" s="42">
        <f>D96</f>
        <v>-461.04759557</v>
      </c>
      <c r="E109" s="42"/>
      <c r="F109" s="42">
        <f>F96</f>
        <v>-1441.90903845</v>
      </c>
      <c r="G109" s="11">
        <f>G96</f>
        <v>-1334.89338357</v>
      </c>
    </row>
    <row r="110" spans="2:7" s="4" customFormat="1" ht="13.5" customHeight="1" x14ac:dyDescent="0.5">
      <c r="B110" s="27" t="s">
        <v>78</v>
      </c>
      <c r="C110" s="28">
        <v>2446</v>
      </c>
      <c r="D110" s="28">
        <v>2524</v>
      </c>
      <c r="E110" s="28"/>
      <c r="F110" s="28">
        <v>2446</v>
      </c>
      <c r="G110" s="29">
        <v>2524</v>
      </c>
    </row>
    <row r="111" spans="2:7" s="4" customFormat="1" ht="13.5" customHeight="1" x14ac:dyDescent="0.5">
      <c r="F111" s="6"/>
    </row>
    <row r="112" spans="2:7" s="4" customFormat="1" ht="13.5" customHeight="1" x14ac:dyDescent="0.5"/>
    <row r="113" spans="2:2" s="4" customFormat="1" ht="13.5" customHeight="1" x14ac:dyDescent="0.5">
      <c r="B113" s="40" t="s">
        <v>71</v>
      </c>
    </row>
    <row r="114" spans="2:2" s="4" customFormat="1" ht="4.5" customHeight="1" x14ac:dyDescent="0.5">
      <c r="B114" s="31"/>
    </row>
    <row r="115" spans="2:2" s="4" customFormat="1" ht="13.5" customHeight="1" x14ac:dyDescent="0.5">
      <c r="B115" s="38" t="s">
        <v>66</v>
      </c>
    </row>
    <row r="116" spans="2:2" s="4" customFormat="1" ht="4.5" customHeight="1" x14ac:dyDescent="0.5">
      <c r="B116" s="38"/>
    </row>
    <row r="117" spans="2:2" s="4" customFormat="1" ht="13.5" customHeight="1" x14ac:dyDescent="0.5">
      <c r="B117" s="39" t="s">
        <v>67</v>
      </c>
    </row>
    <row r="118" spans="2:2" s="4" customFormat="1" ht="13.5" customHeight="1" x14ac:dyDescent="0.5">
      <c r="B118" s="38" t="s">
        <v>62</v>
      </c>
    </row>
    <row r="119" spans="2:2" s="4" customFormat="1" ht="4.5" customHeight="1" x14ac:dyDescent="0.5">
      <c r="B119" s="38"/>
    </row>
    <row r="120" spans="2:2" s="4" customFormat="1" ht="13.5" customHeight="1" x14ac:dyDescent="0.5">
      <c r="B120" s="38" t="s">
        <v>68</v>
      </c>
    </row>
    <row r="121" spans="2:2" s="4" customFormat="1" ht="13.5" customHeight="1" x14ac:dyDescent="0.5">
      <c r="B121" s="38" t="s">
        <v>60</v>
      </c>
    </row>
    <row r="122" spans="2:2" s="4" customFormat="1" ht="13.5" customHeight="1" x14ac:dyDescent="0.5">
      <c r="B122" s="38" t="s">
        <v>61</v>
      </c>
    </row>
    <row r="123" spans="2:2" s="4" customFormat="1" ht="4.5" customHeight="1" x14ac:dyDescent="0.5">
      <c r="B123" s="38"/>
    </row>
    <row r="124" spans="2:2" s="4" customFormat="1" ht="13.5" customHeight="1" x14ac:dyDescent="0.5">
      <c r="B124" s="38" t="s">
        <v>69</v>
      </c>
    </row>
    <row r="125" spans="2:2" s="4" customFormat="1" ht="4.5" customHeight="1" x14ac:dyDescent="0.5">
      <c r="B125" s="38"/>
    </row>
    <row r="126" spans="2:2" s="4" customFormat="1" ht="13.5" customHeight="1" x14ac:dyDescent="0.5">
      <c r="B126" s="38" t="s">
        <v>70</v>
      </c>
    </row>
    <row r="127" spans="2:2" ht="12.9" hidden="1" x14ac:dyDescent="0.35"/>
    <row r="128" spans="2:2" ht="12.9" hidden="1" x14ac:dyDescent="0.35">
      <c r="B128" s="2"/>
    </row>
    <row r="129" spans="2:2" ht="12.9" x14ac:dyDescent="0.35"/>
    <row r="130" spans="2:2" ht="12.9" hidden="1" x14ac:dyDescent="0.35"/>
    <row r="131" spans="2:2" ht="12.9" hidden="1" x14ac:dyDescent="0.35"/>
    <row r="136" spans="2:2" ht="12.9" hidden="1" x14ac:dyDescent="0.35"/>
    <row r="137" spans="2:2" ht="12.9" hidden="1" x14ac:dyDescent="0.35"/>
    <row r="138" spans="2:2" ht="12.9" hidden="1" x14ac:dyDescent="0.35"/>
    <row r="139" spans="2:2" ht="12.9" hidden="1" x14ac:dyDescent="0.35"/>
    <row r="140" spans="2:2" ht="12.9" hidden="1" x14ac:dyDescent="0.35"/>
    <row r="141" spans="2:2" ht="12.9" hidden="1" x14ac:dyDescent="0.35"/>
    <row r="142" spans="2:2" ht="12.9" hidden="1" x14ac:dyDescent="0.35"/>
    <row r="143" spans="2:2" ht="12.9" hidden="1" x14ac:dyDescent="0.35"/>
    <row r="144" spans="2:2" ht="12.9" hidden="1" x14ac:dyDescent="0.35">
      <c r="B144" s="1" t="s">
        <v>57</v>
      </c>
    </row>
    <row r="145" ht="12.9" hidden="1" x14ac:dyDescent="0.35"/>
    <row r="146" ht="12.9" hidden="1" x14ac:dyDescent="0.35"/>
    <row r="147" ht="12.9" hidden="1" x14ac:dyDescent="0.35"/>
    <row r="148" ht="12.9" hidden="1" x14ac:dyDescent="0.35"/>
    <row r="149" ht="12.9" hidden="1" x14ac:dyDescent="0.35"/>
    <row r="150" ht="12.9" hidden="1" x14ac:dyDescent="0.35"/>
    <row r="151" ht="12.9" hidden="1" x14ac:dyDescent="0.35"/>
    <row r="152" ht="12.9" hidden="1" x14ac:dyDescent="0.35"/>
    <row r="153" ht="12.9" hidden="1" x14ac:dyDescent="0.35"/>
    <row r="154" ht="12.9" hidden="1" x14ac:dyDescent="0.35"/>
    <row r="155" ht="12.9" hidden="1" x14ac:dyDescent="0.35"/>
    <row r="156" ht="12.9" hidden="1" x14ac:dyDescent="0.35"/>
    <row r="157" ht="12.9" hidden="1" x14ac:dyDescent="0.35"/>
    <row r="158" ht="12.9" hidden="1" x14ac:dyDescent="0.35"/>
    <row r="159" ht="12.9" hidden="1" x14ac:dyDescent="0.35"/>
    <row r="160" ht="12.9" hidden="1" x14ac:dyDescent="0.35"/>
    <row r="161" ht="12.9" hidden="1" x14ac:dyDescent="0.35"/>
    <row r="162" ht="12.9" hidden="1" x14ac:dyDescent="0.35"/>
    <row r="163" ht="12.9" hidden="1" x14ac:dyDescent="0.35"/>
    <row r="165" ht="12.9" hidden="1" x14ac:dyDescent="0.35"/>
    <row r="166" ht="12.9" hidden="1" x14ac:dyDescent="0.35"/>
    <row r="167" ht="12.9" hidden="1" x14ac:dyDescent="0.35"/>
    <row r="168" ht="12.9" hidden="1" x14ac:dyDescent="0.35"/>
    <row r="169" ht="12.9" hidden="1" x14ac:dyDescent="0.35"/>
    <row r="170" ht="12.9" hidden="1" x14ac:dyDescent="0.35"/>
    <row r="171" ht="12.9" hidden="1" x14ac:dyDescent="0.35"/>
    <row r="172" ht="12.9" hidden="1" x14ac:dyDescent="0.35"/>
    <row r="173" ht="12.9" hidden="1" x14ac:dyDescent="0.35"/>
    <row r="174" ht="12.9" hidden="1" x14ac:dyDescent="0.35"/>
    <row r="175" ht="12.9" hidden="1" x14ac:dyDescent="0.35"/>
    <row r="176" ht="12.9" hidden="1" x14ac:dyDescent="0.35"/>
    <row r="177" ht="12.9" hidden="1" x14ac:dyDescent="0.35"/>
    <row r="178" ht="12.9" hidden="1" x14ac:dyDescent="0.35"/>
    <row r="179" ht="12.9" hidden="1" x14ac:dyDescent="0.35"/>
    <row r="180" ht="12.9" hidden="1" x14ac:dyDescent="0.35"/>
    <row r="181" ht="12.9" hidden="1" x14ac:dyDescent="0.35"/>
    <row r="182" ht="12.9" hidden="1" x14ac:dyDescent="0.35"/>
    <row r="183" ht="12.9" hidden="1" x14ac:dyDescent="0.35"/>
    <row r="184" ht="12.9" hidden="1" x14ac:dyDescent="0.35"/>
    <row r="185" ht="12.9" hidden="1" x14ac:dyDescent="0.35"/>
    <row r="186" ht="12.9" hidden="1" x14ac:dyDescent="0.35"/>
    <row r="187" ht="13.5" hidden="1" customHeight="1" x14ac:dyDescent="0.35"/>
    <row r="188" ht="13.5" hidden="1" customHeight="1" x14ac:dyDescent="0.35"/>
    <row r="189" ht="13.5" hidden="1" customHeight="1" x14ac:dyDescent="0.35"/>
    <row r="190" ht="13.5" hidden="1" customHeight="1" x14ac:dyDescent="0.3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9BCBE247B30C4D923218991954936A" ma:contentTypeVersion="4" ma:contentTypeDescription="Create a new document." ma:contentTypeScope="" ma:versionID="0b0b4d54524053e208d8192e24ff0cf9">
  <xsd:schema xmlns:xsd="http://www.w3.org/2001/XMLSchema" xmlns:xs="http://www.w3.org/2001/XMLSchema" xmlns:p="http://schemas.microsoft.com/office/2006/metadata/properties" xmlns:ns2="95056cbc-8092-4f06-8a92-3bf42df84596" targetNamespace="http://schemas.microsoft.com/office/2006/metadata/properties" ma:root="true" ma:fieldsID="978ffe49cdd0654b5da1d0907bff3e2b" ns2:_="">
    <xsd:import namespace="95056cbc-8092-4f06-8a92-3bf42df845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56cbc-8092-4f06-8a92-3bf42df84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9D54949-624B-4426-8663-C3E1F862A5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C3485B-B8A5-4CF3-B72F-E99A78D0A7EB}"/>
</file>

<file path=customXml/itemProps3.xml><?xml version="1.0" encoding="utf-8"?>
<ds:datastoreItem xmlns:ds="http://schemas.openxmlformats.org/officeDocument/2006/customXml" ds:itemID="{967A563E-E973-40AD-9642-16A94236EB4E}">
  <ds:schemaRefs>
    <ds:schemaRef ds:uri="2b6b6d31-9a86-4f4f-90f2-1124c46ab048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ac97ff8e-71ec-4e4c-9515-7c6dde28a75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8B6E657-7DD9-44D3-B153-F29FD451DA8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Fjárhagstölur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Sýn - Tölur samhliða birtingu 1F 2025 uppgjörs</dc:title>
  <dc:subject/>
  <dc:creator/>
  <cp:keywords/>
  <dc:description/>
  <cp:lastModifiedBy>Elvar Örn Guðmundsson</cp:lastModifiedBy>
  <cp:revision/>
  <dcterms:created xsi:type="dcterms:W3CDTF">2025-04-28T21:59:05Z</dcterms:created>
  <dcterms:modified xsi:type="dcterms:W3CDTF">2025-11-05T14:53:51Z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0x010100F69BCBE247B30C4D923218991954936A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{44EE72DE-4ED4-48CC-AA54-D5DFC2F444BC}</vt:lpwstr>
  </property>
  <property fmtid="{D5CDD505-2E9C-101B-9397-08002B2CF9AE}" pid="5" name="_dlc_DocIdItemGuid">
    <vt:lpwstr>e0697e6a-1426-41fc-9700-5fb0598aa402</vt:lpwstr>
  </property>
</Properties>
</file>