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. Press releases\2021\SBB\"/>
    </mc:Choice>
  </mc:AlternateContent>
  <xr:revisionPtr revIDLastSave="0" documentId="8_{F74E345F-71BF-4AE3-9B7E-00473E9EE14F}" xr6:coauthVersionLast="46" xr6:coauthVersionMax="46" xr10:uidLastSave="{00000000-0000-0000-0000-000000000000}"/>
  <bookViews>
    <workbookView xWindow="-120" yWindow="-120" windowWidth="29040" windowHeight="15840" xr2:uid="{99FF45D6-7393-421F-920E-1B709FDADB79}"/>
  </bookViews>
  <sheets>
    <sheet name="Arcadis share buy back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H35" i="1" s="1"/>
  <c r="I35" i="1" s="1"/>
  <c r="H29" i="1"/>
  <c r="H28" i="1"/>
  <c r="H27" i="1"/>
  <c r="H26" i="1"/>
  <c r="H25" i="1"/>
  <c r="I25" i="1" s="1"/>
  <c r="F25" i="1"/>
  <c r="F26" i="1" s="1"/>
  <c r="F27" i="1" s="1"/>
  <c r="F28" i="1" s="1"/>
  <c r="F29" i="1" s="1"/>
  <c r="H20" i="1"/>
  <c r="I20" i="1"/>
  <c r="F20" i="1"/>
  <c r="F21" i="1" s="1"/>
  <c r="F22" i="1" s="1"/>
  <c r="F23" i="1" s="1"/>
  <c r="F24" i="1" s="1"/>
  <c r="F30" i="1"/>
  <c r="F31" i="1" s="1"/>
  <c r="F32" i="1" s="1"/>
  <c r="F33" i="1" s="1"/>
  <c r="F34" i="1" s="1"/>
  <c r="K28" i="1" s="1"/>
  <c r="L28" i="1" s="1"/>
  <c r="H21" i="1"/>
  <c r="H22" i="1"/>
  <c r="H23" i="1"/>
  <c r="H24" i="1"/>
  <c r="I26" i="1" l="1"/>
  <c r="I27" i="1" s="1"/>
  <c r="I28" i="1" s="1"/>
  <c r="I29" i="1" s="1"/>
  <c r="K27" i="1"/>
  <c r="L27" i="1" s="1"/>
  <c r="K26" i="1"/>
  <c r="L26" i="1" s="1"/>
  <c r="K25" i="1"/>
  <c r="L25" i="1" s="1"/>
  <c r="K29" i="1"/>
  <c r="L29" i="1" s="1"/>
  <c r="F15" i="1"/>
  <c r="F16" i="1" s="1"/>
  <c r="F17" i="1" s="1"/>
  <c r="F18" i="1" s="1"/>
  <c r="F19" i="1" s="1"/>
  <c r="F10" i="1"/>
  <c r="M29" i="1" l="1"/>
  <c r="K34" i="1"/>
  <c r="L34" i="1" s="1"/>
  <c r="K33" i="1"/>
  <c r="L33" i="1" s="1"/>
  <c r="K32" i="1"/>
  <c r="L32" i="1" s="1"/>
  <c r="K31" i="1"/>
  <c r="L31" i="1" s="1"/>
  <c r="K30" i="1"/>
  <c r="L30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H34" i="1"/>
  <c r="H33" i="1"/>
  <c r="H32" i="1"/>
  <c r="H31" i="1"/>
  <c r="H30" i="1"/>
  <c r="I30" i="1" s="1"/>
  <c r="H19" i="1"/>
  <c r="H18" i="1"/>
  <c r="H17" i="1"/>
  <c r="H16" i="1"/>
  <c r="H15" i="1"/>
  <c r="I15" i="1" s="1"/>
  <c r="C15" i="1"/>
  <c r="C16" i="1" s="1"/>
  <c r="C17" i="1" s="1"/>
  <c r="C18" i="1" s="1"/>
  <c r="C19" i="1" s="1"/>
  <c r="M34" i="1" l="1"/>
  <c r="I31" i="1"/>
  <c r="I32" i="1" s="1"/>
  <c r="I33" i="1" s="1"/>
  <c r="I34" i="1" s="1"/>
  <c r="C20" i="1"/>
  <c r="C21" i="1" s="1"/>
  <c r="C22" i="1" s="1"/>
  <c r="C23" i="1" s="1"/>
  <c r="C24" i="1" s="1"/>
  <c r="M24" i="1"/>
  <c r="M19" i="1"/>
  <c r="H7" i="1"/>
  <c r="H8" i="1"/>
  <c r="H9" i="1"/>
  <c r="H10" i="1"/>
  <c r="I10" i="1" s="1"/>
  <c r="H11" i="1"/>
  <c r="H12" i="1"/>
  <c r="H13" i="1"/>
  <c r="H14" i="1"/>
  <c r="F6" i="1"/>
  <c r="F7" i="1" s="1"/>
  <c r="F8" i="1" s="1"/>
  <c r="F9" i="1" s="1"/>
  <c r="H6" i="1"/>
  <c r="I6" i="1" s="1"/>
  <c r="K8" i="1" l="1"/>
  <c r="K6" i="1"/>
  <c r="C25" i="1"/>
  <c r="C26" i="1" s="1"/>
  <c r="C27" i="1" s="1"/>
  <c r="C28" i="1" s="1"/>
  <c r="C29" i="1" s="1"/>
  <c r="C30" i="1" s="1"/>
  <c r="C31" i="1" s="1"/>
  <c r="C32" i="1" s="1"/>
  <c r="C33" i="1" s="1"/>
  <c r="C34" i="1" s="1"/>
  <c r="L6" i="1"/>
  <c r="K7" i="1"/>
  <c r="L7" i="1" s="1"/>
  <c r="L8" i="1"/>
  <c r="F11" i="1"/>
  <c r="F12" i="1" s="1"/>
  <c r="F13" i="1" s="1"/>
  <c r="F14" i="1" s="1"/>
  <c r="F37" i="1" s="1"/>
  <c r="K9" i="1"/>
  <c r="L9" i="1" s="1"/>
  <c r="I7" i="1"/>
  <c r="I8" i="1" s="1"/>
  <c r="I9" i="1" s="1"/>
  <c r="I11" i="1" s="1"/>
  <c r="I12" i="1" s="1"/>
  <c r="I13" i="1" s="1"/>
  <c r="I14" i="1" s="1"/>
  <c r="O30" i="1" l="1"/>
  <c r="P30" i="1" s="1"/>
  <c r="O22" i="1"/>
  <c r="P22" i="1" s="1"/>
  <c r="O14" i="1"/>
  <c r="P14" i="1" s="1"/>
  <c r="O6" i="1"/>
  <c r="O29" i="1"/>
  <c r="P29" i="1" s="1"/>
  <c r="O21" i="1"/>
  <c r="P21" i="1" s="1"/>
  <c r="O13" i="1"/>
  <c r="P13" i="1" s="1"/>
  <c r="O28" i="1"/>
  <c r="P28" i="1" s="1"/>
  <c r="O20" i="1"/>
  <c r="P20" i="1" s="1"/>
  <c r="O12" i="1"/>
  <c r="P12" i="1" s="1"/>
  <c r="O35" i="1"/>
  <c r="P35" i="1" s="1"/>
  <c r="O19" i="1"/>
  <c r="P19" i="1" s="1"/>
  <c r="O33" i="1"/>
  <c r="P33" i="1" s="1"/>
  <c r="O32" i="1"/>
  <c r="P32" i="1" s="1"/>
  <c r="O27" i="1"/>
  <c r="P27" i="1" s="1"/>
  <c r="O11" i="1"/>
  <c r="P11" i="1" s="1"/>
  <c r="O31" i="1"/>
  <c r="P31" i="1" s="1"/>
  <c r="O26" i="1"/>
  <c r="P26" i="1" s="1"/>
  <c r="O18" i="1"/>
  <c r="P18" i="1" s="1"/>
  <c r="O10" i="1"/>
  <c r="P10" i="1" s="1"/>
  <c r="O16" i="1"/>
  <c r="P16" i="1" s="1"/>
  <c r="O8" i="1"/>
  <c r="P8" i="1" s="1"/>
  <c r="O23" i="1"/>
  <c r="P23" i="1" s="1"/>
  <c r="O7" i="1"/>
  <c r="P7" i="1" s="1"/>
  <c r="O34" i="1"/>
  <c r="P34" i="1" s="1"/>
  <c r="O25" i="1"/>
  <c r="P25" i="1" s="1"/>
  <c r="O17" i="1"/>
  <c r="P17" i="1" s="1"/>
  <c r="O9" i="1"/>
  <c r="P9" i="1" s="1"/>
  <c r="O24" i="1"/>
  <c r="P24" i="1" s="1"/>
  <c r="O15" i="1"/>
  <c r="P15" i="1" s="1"/>
  <c r="M9" i="1"/>
  <c r="I16" i="1"/>
  <c r="I17" i="1" s="1"/>
  <c r="I18" i="1" s="1"/>
  <c r="I19" i="1" s="1"/>
  <c r="I21" i="1" s="1"/>
  <c r="I22" i="1" s="1"/>
  <c r="I23" i="1" s="1"/>
  <c r="I24" i="1" s="1"/>
  <c r="K14" i="1"/>
  <c r="L14" i="1" s="1"/>
  <c r="K13" i="1"/>
  <c r="L13" i="1" s="1"/>
  <c r="K12" i="1"/>
  <c r="L12" i="1" s="1"/>
  <c r="K11" i="1"/>
  <c r="L11" i="1" s="1"/>
  <c r="K10" i="1"/>
  <c r="L10" i="1" s="1"/>
  <c r="I37" i="1" l="1"/>
  <c r="P6" i="1"/>
  <c r="P36" i="1" s="1"/>
  <c r="O36" i="1"/>
  <c r="M14" i="1"/>
</calcChain>
</file>

<file path=xl/sharedStrings.xml><?xml version="1.0" encoding="utf-8"?>
<sst xmlns="http://schemas.openxmlformats.org/spreadsheetml/2006/main" count="18" uniqueCount="18">
  <si>
    <t>Trade date</t>
  </si>
  <si>
    <t>Value Date</t>
  </si>
  <si>
    <t># shares</t>
  </si>
  <si>
    <t>Share price</t>
  </si>
  <si>
    <t>Costs</t>
  </si>
  <si>
    <t>Cum Shares</t>
  </si>
  <si>
    <t>Cum Costs</t>
  </si>
  <si>
    <t>Weighted avg share price</t>
  </si>
  <si>
    <t>Week 1</t>
  </si>
  <si>
    <t>Week 2</t>
  </si>
  <si>
    <t>Week 3</t>
  </si>
  <si>
    <t>Arcadis share buy back program 2021</t>
  </si>
  <si>
    <t>as mentioned in press release</t>
  </si>
  <si>
    <t>Week 4</t>
  </si>
  <si>
    <t>Week 5</t>
  </si>
  <si>
    <t xml:space="preserve">Cumulative </t>
  </si>
  <si>
    <t>Week 6</t>
  </si>
  <si>
    <t>Week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</si>
</sst>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  <numFmt numFmtId="166" formatCode="&quot;€&quot;\ #,##0"/>
    <numFmt numFmtId="167" formatCode="[$-413]d/mm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16" fontId="0" fillId="0" borderId="0" xfId="0" applyNumberFormat="1"/>
    <xf numFmtId="44" fontId="0" fillId="0" borderId="0" xfId="2" applyNumberFormat="1" applyFont="1"/>
    <xf numFmtId="0" fontId="2" fillId="0" borderId="0" xfId="0" applyFont="1"/>
    <xf numFmtId="164" fontId="0" fillId="0" borderId="0" xfId="1" applyNumberFormat="1" applyFont="1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4" fontId="2" fillId="0" borderId="1" xfId="2" applyNumberFormat="1" applyFont="1" applyBorder="1" applyAlignment="1">
      <alignment horizontal="center"/>
    </xf>
    <xf numFmtId="44" fontId="0" fillId="0" borderId="1" xfId="2" applyNumberFormat="1" applyFont="1" applyBorder="1"/>
    <xf numFmtId="16" fontId="0" fillId="0" borderId="1" xfId="0" applyNumberFormat="1" applyBorder="1"/>
    <xf numFmtId="0" fontId="0" fillId="2" borderId="0" xfId="0" applyFill="1"/>
    <xf numFmtId="44" fontId="2" fillId="2" borderId="2" xfId="2" applyNumberFormat="1" applyFont="1" applyFill="1" applyBorder="1"/>
    <xf numFmtId="3" fontId="0" fillId="0" borderId="0" xfId="0" applyNumberFormat="1"/>
    <xf numFmtId="3" fontId="0" fillId="0" borderId="0" xfId="1" applyNumberFormat="1" applyFont="1"/>
    <xf numFmtId="3" fontId="0" fillId="0" borderId="1" xfId="0" applyNumberFormat="1" applyBorder="1"/>
    <xf numFmtId="3" fontId="0" fillId="2" borderId="2" xfId="1" applyNumberFormat="1" applyFont="1" applyFill="1" applyBorder="1"/>
    <xf numFmtId="165" fontId="0" fillId="0" borderId="0" xfId="0" applyNumberFormat="1"/>
    <xf numFmtId="165" fontId="0" fillId="0" borderId="1" xfId="0" applyNumberFormat="1" applyBorder="1"/>
    <xf numFmtId="166" fontId="0" fillId="0" borderId="0" xfId="2" applyNumberFormat="1" applyFont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166" fontId="0" fillId="0" borderId="3" xfId="2" applyNumberFormat="1" applyFont="1" applyBorder="1"/>
    <xf numFmtId="164" fontId="0" fillId="2" borderId="2" xfId="1" applyNumberFormat="1" applyFont="1" applyFill="1" applyBorder="1"/>
    <xf numFmtId="16" fontId="0" fillId="0" borderId="0" xfId="0" applyNumberFormat="1" applyFill="1" applyBorder="1"/>
    <xf numFmtId="3" fontId="0" fillId="0" borderId="0" xfId="0" applyNumberFormat="1" applyFill="1" applyBorder="1"/>
    <xf numFmtId="165" fontId="0" fillId="0" borderId="0" xfId="0" applyNumberFormat="1" applyFill="1" applyBorder="1"/>
    <xf numFmtId="3" fontId="0" fillId="2" borderId="4" xfId="1" applyNumberFormat="1" applyFont="1" applyFill="1" applyBorder="1"/>
    <xf numFmtId="167" fontId="0" fillId="0" borderId="0" xfId="0" applyNumberFormat="1"/>
    <xf numFmtId="167" fontId="0" fillId="0" borderId="1" xfId="0" applyNumberFormat="1" applyBorder="1"/>
    <xf numFmtId="167" fontId="0" fillId="0" borderId="0" xfId="0" applyNumberFormat="1" applyFill="1" applyBorder="1"/>
    <xf numFmtId="9" fontId="0" fillId="0" borderId="0" xfId="1" applyNumberFormat="1" applyFont="1"/>
    <xf numFmtId="9" fontId="0" fillId="0" borderId="1" xfId="1" applyNumberFormat="1" applyFont="1" applyBorder="1"/>
    <xf numFmtId="3" fontId="0" fillId="0" borderId="0" xfId="0" applyNumberFormat="1" applyFont="1" applyFill="1"/>
    <xf numFmtId="9" fontId="0" fillId="0" borderId="0" xfId="1" applyNumberFormat="1" applyFont="1" applyFill="1" applyBorder="1"/>
    <xf numFmtId="42" fontId="0" fillId="0" borderId="0" xfId="2" applyNumberFormat="1" applyFont="1"/>
    <xf numFmtId="9" fontId="0" fillId="0" borderId="0" xfId="0" applyNumberFormat="1"/>
    <xf numFmtId="9" fontId="0" fillId="0" borderId="1" xfId="0" applyNumberFormat="1" applyBorder="1"/>
    <xf numFmtId="165" fontId="0" fillId="0" borderId="0" xfId="0" applyNumberFormat="1" applyBorder="1"/>
    <xf numFmtId="165" fontId="2" fillId="2" borderId="2" xfId="0" applyNumberFormat="1" applyFont="1" applyFill="1" applyBorder="1"/>
    <xf numFmtId="3" fontId="0" fillId="2" borderId="5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5353-8B2E-4F35-B310-11A5A1D95EC7}">
  <dimension ref="A2:P37"/>
  <sheetViews>
    <sheetView showGridLines="0" tabSelected="1" topLeftCell="A4" workbookViewId="0">
      <selection activeCell="J37" sqref="J37"/>
    </sheetView>
  </sheetViews>
  <sheetFormatPr defaultRowHeight="15" outlineLevelRow="1" x14ac:dyDescent="0.25"/>
  <cols>
    <col min="2" max="2" width="9.85546875" customWidth="1"/>
    <col min="3" max="5" width="17.7109375" customWidth="1"/>
    <col min="6" max="6" width="17.7109375" style="4" customWidth="1"/>
    <col min="7" max="7" width="17.7109375" customWidth="1"/>
    <col min="8" max="8" width="17.7109375" style="2" customWidth="1"/>
    <col min="9" max="9" width="21.28515625" style="2" customWidth="1"/>
    <col min="10" max="10" width="2.5703125" customWidth="1"/>
  </cols>
  <sheetData>
    <row r="2" spans="2:16" ht="18.75" x14ac:dyDescent="0.3">
      <c r="B2" s="7" t="s">
        <v>11</v>
      </c>
    </row>
    <row r="3" spans="2:16" x14ac:dyDescent="0.25">
      <c r="B3" s="13" t="s">
        <v>12</v>
      </c>
    </row>
    <row r="5" spans="2:16" x14ac:dyDescent="0.25">
      <c r="B5" s="5"/>
      <c r="C5" s="8" t="s">
        <v>0</v>
      </c>
      <c r="D5" s="8" t="s">
        <v>1</v>
      </c>
      <c r="E5" s="8" t="s">
        <v>2</v>
      </c>
      <c r="F5" s="9" t="s">
        <v>5</v>
      </c>
      <c r="G5" s="8" t="s">
        <v>3</v>
      </c>
      <c r="H5" s="10" t="s">
        <v>4</v>
      </c>
      <c r="I5" s="10" t="s">
        <v>6</v>
      </c>
      <c r="K5" s="5"/>
      <c r="L5" s="5"/>
      <c r="M5" s="5" t="s">
        <v>7</v>
      </c>
      <c r="O5" s="5"/>
      <c r="P5" s="5"/>
    </row>
    <row r="6" spans="2:16" x14ac:dyDescent="0.25">
      <c r="B6" s="3" t="s">
        <v>8</v>
      </c>
      <c r="C6" s="1">
        <v>44195</v>
      </c>
      <c r="D6" s="1">
        <v>44200</v>
      </c>
      <c r="E6" s="15">
        <v>25200</v>
      </c>
      <c r="F6" s="16">
        <f>E6</f>
        <v>25200</v>
      </c>
      <c r="G6" s="19">
        <v>27.407699999999998</v>
      </c>
      <c r="H6" s="21">
        <f>E6*G6</f>
        <v>690674.03999999992</v>
      </c>
      <c r="I6" s="21">
        <f>H6</f>
        <v>690674.03999999992</v>
      </c>
      <c r="K6" s="33">
        <f>E6/$F$9</f>
        <v>0.46060207270932718</v>
      </c>
      <c r="L6" s="2">
        <f t="shared" ref="L6:L34" si="0">K6*G6</f>
        <v>12.624043428195426</v>
      </c>
      <c r="O6" s="38">
        <f t="shared" ref="O6:O35" si="1">E6/$F$37</f>
        <v>5.04E-2</v>
      </c>
      <c r="P6" s="19">
        <f>O6*G6</f>
        <v>1.38134808</v>
      </c>
    </row>
    <row r="7" spans="2:16" x14ac:dyDescent="0.25">
      <c r="C7" s="1">
        <v>44196</v>
      </c>
      <c r="D7" s="1">
        <v>44201</v>
      </c>
      <c r="E7" s="15">
        <v>7970</v>
      </c>
      <c r="F7" s="16">
        <f>F6+E7</f>
        <v>33170</v>
      </c>
      <c r="G7" s="19">
        <v>27.160599999999999</v>
      </c>
      <c r="H7" s="21">
        <f t="shared" ref="H7:H14" si="2">E7*G7</f>
        <v>216469.98199999999</v>
      </c>
      <c r="I7" s="21">
        <f>I6+H7</f>
        <v>907144.02199999988</v>
      </c>
      <c r="K7" s="33">
        <f>E7/F9</f>
        <v>0.1456745444243388</v>
      </c>
      <c r="L7" s="2">
        <f t="shared" si="0"/>
        <v>3.9566080312916965</v>
      </c>
      <c r="O7" s="38">
        <f t="shared" si="1"/>
        <v>1.5939999999999999E-2</v>
      </c>
      <c r="P7" s="19">
        <f t="shared" ref="P7:P35" si="3">O7*G7</f>
        <v>0.43293996399999995</v>
      </c>
    </row>
    <row r="8" spans="2:16" ht="15.75" thickBot="1" x14ac:dyDescent="0.3">
      <c r="C8" s="1">
        <v>44200</v>
      </c>
      <c r="D8" s="1">
        <v>44202</v>
      </c>
      <c r="E8" s="15">
        <v>11500</v>
      </c>
      <c r="F8" s="16">
        <f t="shared" ref="F8:F19" si="4">F7+E8</f>
        <v>44670</v>
      </c>
      <c r="G8" s="19">
        <v>27.5838</v>
      </c>
      <c r="H8" s="21">
        <f t="shared" si="2"/>
        <v>317213.7</v>
      </c>
      <c r="I8" s="21">
        <f t="shared" ref="I8:I14" si="5">I7+H8</f>
        <v>1224357.7219999998</v>
      </c>
      <c r="K8" s="33">
        <f>E8/F9</f>
        <v>0.21019539032370091</v>
      </c>
      <c r="L8" s="2">
        <f t="shared" si="0"/>
        <v>5.7979876076109012</v>
      </c>
      <c r="O8" s="38">
        <f t="shared" si="1"/>
        <v>2.3E-2</v>
      </c>
      <c r="P8" s="19">
        <f t="shared" si="3"/>
        <v>0.63442739999999997</v>
      </c>
    </row>
    <row r="9" spans="2:16" ht="15.75" thickBot="1" x14ac:dyDescent="0.3">
      <c r="B9" s="5"/>
      <c r="C9" s="12">
        <v>44201</v>
      </c>
      <c r="D9" s="12">
        <v>44203</v>
      </c>
      <c r="E9" s="17">
        <v>10041</v>
      </c>
      <c r="F9" s="18">
        <f t="shared" si="4"/>
        <v>54711</v>
      </c>
      <c r="G9" s="20">
        <v>27.747399999999999</v>
      </c>
      <c r="H9" s="22">
        <f t="shared" si="2"/>
        <v>278611.6434</v>
      </c>
      <c r="I9" s="23">
        <f t="shared" si="5"/>
        <v>1502969.3653999998</v>
      </c>
      <c r="K9" s="34">
        <f>E9/F9</f>
        <v>0.18352799254263311</v>
      </c>
      <c r="L9" s="11">
        <f>K9*G9</f>
        <v>5.0924246202774572</v>
      </c>
      <c r="M9" s="14">
        <f>SUM(L6:L9)</f>
        <v>27.471063687375477</v>
      </c>
      <c r="O9" s="38">
        <f t="shared" si="1"/>
        <v>2.0081999999999999E-2</v>
      </c>
      <c r="P9" s="19">
        <f t="shared" si="3"/>
        <v>0.5572232868</v>
      </c>
    </row>
    <row r="10" spans="2:16" x14ac:dyDescent="0.25">
      <c r="B10" s="3" t="s">
        <v>9</v>
      </c>
      <c r="C10" s="1">
        <v>44202</v>
      </c>
      <c r="D10" s="1">
        <v>44204</v>
      </c>
      <c r="E10" s="15">
        <v>10628</v>
      </c>
      <c r="F10" s="16">
        <f>E10</f>
        <v>10628</v>
      </c>
      <c r="G10" s="19">
        <v>28.375399999999999</v>
      </c>
      <c r="H10" s="21">
        <f t="shared" si="2"/>
        <v>301573.7512</v>
      </c>
      <c r="I10" s="21">
        <f>H10</f>
        <v>301573.7512</v>
      </c>
      <c r="K10" s="33">
        <f>E10/$F$14</f>
        <v>0.13419530796232229</v>
      </c>
      <c r="L10" s="2">
        <f>K10*G10</f>
        <v>3.8078455415540797</v>
      </c>
      <c r="O10" s="38">
        <f t="shared" si="1"/>
        <v>2.1256000000000001E-2</v>
      </c>
      <c r="P10" s="19">
        <f t="shared" si="3"/>
        <v>0.60314750240000004</v>
      </c>
    </row>
    <row r="11" spans="2:16" x14ac:dyDescent="0.25">
      <c r="C11" s="1">
        <v>7</v>
      </c>
      <c r="D11" s="1">
        <v>11</v>
      </c>
      <c r="E11" s="15">
        <v>6909</v>
      </c>
      <c r="F11" s="16">
        <f t="shared" si="4"/>
        <v>17537</v>
      </c>
      <c r="G11" s="19">
        <v>30.0793</v>
      </c>
      <c r="H11" s="21">
        <f t="shared" si="2"/>
        <v>207817.88370000001</v>
      </c>
      <c r="I11" s="21">
        <f t="shared" si="5"/>
        <v>509391.6349</v>
      </c>
      <c r="K11" s="33">
        <f>E11/$F$14</f>
        <v>8.723705144069295E-2</v>
      </c>
      <c r="L11" s="2">
        <f t="shared" si="0"/>
        <v>2.6240294414000354</v>
      </c>
      <c r="O11" s="38">
        <f t="shared" si="1"/>
        <v>1.3818E-2</v>
      </c>
      <c r="P11" s="19">
        <f t="shared" si="3"/>
        <v>0.41563576740000002</v>
      </c>
    </row>
    <row r="12" spans="2:16" x14ac:dyDescent="0.25">
      <c r="C12" s="1">
        <v>8</v>
      </c>
      <c r="D12" s="1">
        <v>12</v>
      </c>
      <c r="E12" s="15">
        <v>5289</v>
      </c>
      <c r="F12" s="16">
        <f t="shared" si="4"/>
        <v>22826</v>
      </c>
      <c r="G12" s="19">
        <v>30.378799999999998</v>
      </c>
      <c r="H12" s="21">
        <f t="shared" si="2"/>
        <v>160673.47319999998</v>
      </c>
      <c r="I12" s="21">
        <f t="shared" si="5"/>
        <v>670065.10809999995</v>
      </c>
      <c r="K12" s="33">
        <f>E12/F14</f>
        <v>6.6781989444177889E-2</v>
      </c>
      <c r="L12" s="2">
        <f t="shared" si="0"/>
        <v>2.0287567009267913</v>
      </c>
      <c r="O12" s="38">
        <f t="shared" si="1"/>
        <v>1.0578000000000001E-2</v>
      </c>
      <c r="P12" s="19">
        <f t="shared" si="3"/>
        <v>0.3213469464</v>
      </c>
    </row>
    <row r="13" spans="2:16" ht="15.6" customHeight="1" thickBot="1" x14ac:dyDescent="0.3">
      <c r="C13" s="1">
        <v>11</v>
      </c>
      <c r="D13" s="1">
        <v>13</v>
      </c>
      <c r="E13" s="15">
        <v>33035</v>
      </c>
      <c r="F13" s="16">
        <f t="shared" si="4"/>
        <v>55861</v>
      </c>
      <c r="G13" s="19">
        <v>30.2075</v>
      </c>
      <c r="H13" s="21">
        <f t="shared" si="2"/>
        <v>997904.76249999995</v>
      </c>
      <c r="I13" s="21">
        <f t="shared" si="5"/>
        <v>1667969.8706</v>
      </c>
      <c r="K13" s="33">
        <f>E13/F14</f>
        <v>0.41711911916967598</v>
      </c>
      <c r="L13" s="2">
        <f t="shared" si="0"/>
        <v>12.600125792317987</v>
      </c>
      <c r="O13" s="38">
        <f t="shared" si="1"/>
        <v>6.6070000000000004E-2</v>
      </c>
      <c r="P13" s="19">
        <f t="shared" si="3"/>
        <v>1.9958095250000001</v>
      </c>
    </row>
    <row r="14" spans="2:16" ht="15.6" customHeight="1" thickBot="1" x14ac:dyDescent="0.3">
      <c r="B14" s="5"/>
      <c r="C14" s="12">
        <v>44208</v>
      </c>
      <c r="D14" s="12">
        <v>14</v>
      </c>
      <c r="E14" s="17">
        <v>23337</v>
      </c>
      <c r="F14" s="18">
        <f t="shared" si="4"/>
        <v>79198</v>
      </c>
      <c r="G14" s="20">
        <v>30.2715</v>
      </c>
      <c r="H14" s="22">
        <f t="shared" si="2"/>
        <v>706445.99549999996</v>
      </c>
      <c r="I14" s="23">
        <f t="shared" si="5"/>
        <v>2374415.8661000002</v>
      </c>
      <c r="J14" s="5"/>
      <c r="K14" s="34">
        <f>E14/F14</f>
        <v>0.29466653198313086</v>
      </c>
      <c r="L14" s="11">
        <f t="shared" si="0"/>
        <v>8.9199979229273456</v>
      </c>
      <c r="M14" s="14">
        <f>SUM(L10:L14)</f>
        <v>29.980755399126238</v>
      </c>
      <c r="O14" s="38">
        <f t="shared" si="1"/>
        <v>4.6674E-2</v>
      </c>
      <c r="P14" s="19">
        <f t="shared" si="3"/>
        <v>1.412891991</v>
      </c>
    </row>
    <row r="15" spans="2:16" ht="15.6" customHeight="1" x14ac:dyDescent="0.25">
      <c r="B15" s="3" t="s">
        <v>10</v>
      </c>
      <c r="C15" s="1">
        <f>C14+1</f>
        <v>44209</v>
      </c>
      <c r="D15" s="26">
        <v>15</v>
      </c>
      <c r="E15" s="27">
        <v>50000</v>
      </c>
      <c r="F15" s="16">
        <f>E15</f>
        <v>50000</v>
      </c>
      <c r="G15" s="28">
        <v>30.0243</v>
      </c>
      <c r="H15" s="21">
        <f t="shared" ref="H15:H34" si="6">E15*G15</f>
        <v>1501215</v>
      </c>
      <c r="I15" s="21">
        <f>H15</f>
        <v>1501215</v>
      </c>
      <c r="K15" s="33">
        <f>E15/$F$19</f>
        <v>0.36579388246310968</v>
      </c>
      <c r="L15" s="2">
        <f t="shared" si="0"/>
        <v>10.982705265237144</v>
      </c>
      <c r="O15" s="38">
        <f t="shared" si="1"/>
        <v>0.1</v>
      </c>
      <c r="P15" s="19">
        <f t="shared" si="3"/>
        <v>3.0024300000000004</v>
      </c>
    </row>
    <row r="16" spans="2:16" ht="15.6" customHeight="1" x14ac:dyDescent="0.25">
      <c r="C16" s="1">
        <f t="shared" ref="C16:C17" si="7">C15+1</f>
        <v>44210</v>
      </c>
      <c r="D16" s="26">
        <v>18</v>
      </c>
      <c r="E16" s="27">
        <v>15560</v>
      </c>
      <c r="F16" s="16">
        <f t="shared" si="4"/>
        <v>65560</v>
      </c>
      <c r="G16" s="28">
        <v>29.693100000000001</v>
      </c>
      <c r="H16" s="21">
        <f t="shared" si="6"/>
        <v>462024.636</v>
      </c>
      <c r="I16" s="21">
        <f t="shared" ref="I16:I19" si="8">I15+H16</f>
        <v>1963239.6359999999</v>
      </c>
      <c r="K16" s="33">
        <f>E16/$F$19</f>
        <v>0.11383505622251973</v>
      </c>
      <c r="L16" s="2">
        <f t="shared" si="0"/>
        <v>3.3801157079209005</v>
      </c>
      <c r="O16" s="38">
        <f t="shared" si="1"/>
        <v>3.1119999999999998E-2</v>
      </c>
      <c r="P16" s="19">
        <f t="shared" si="3"/>
        <v>0.92404927199999998</v>
      </c>
    </row>
    <row r="17" spans="1:16" ht="15.6" customHeight="1" x14ac:dyDescent="0.25">
      <c r="A17" s="3"/>
      <c r="B17" s="3"/>
      <c r="C17" s="1">
        <f t="shared" si="7"/>
        <v>44211</v>
      </c>
      <c r="D17" s="26">
        <v>19</v>
      </c>
      <c r="E17" s="27">
        <v>26911</v>
      </c>
      <c r="F17" s="16">
        <f t="shared" si="4"/>
        <v>92471</v>
      </c>
      <c r="G17" s="28">
        <v>29.602499999999999</v>
      </c>
      <c r="H17" s="21">
        <f t="shared" si="6"/>
        <v>796632.87749999994</v>
      </c>
      <c r="I17" s="21">
        <f t="shared" si="8"/>
        <v>2759872.5134999999</v>
      </c>
      <c r="K17" s="33">
        <f>E17/$F$19</f>
        <v>0.1968775834192949</v>
      </c>
      <c r="L17" s="2">
        <f t="shared" si="0"/>
        <v>5.8280686631696774</v>
      </c>
      <c r="O17" s="38">
        <f t="shared" si="1"/>
        <v>5.3822000000000002E-2</v>
      </c>
      <c r="P17" s="19">
        <f t="shared" si="3"/>
        <v>1.593265755</v>
      </c>
    </row>
    <row r="18" spans="1:16" ht="15.6" customHeight="1" thickBot="1" x14ac:dyDescent="0.3">
      <c r="A18" s="3"/>
      <c r="B18" s="3"/>
      <c r="C18" s="1">
        <f>C17+3</f>
        <v>44214</v>
      </c>
      <c r="D18" s="1">
        <v>44216</v>
      </c>
      <c r="E18" s="15">
        <v>17922</v>
      </c>
      <c r="F18" s="16">
        <f t="shared" si="4"/>
        <v>110393</v>
      </c>
      <c r="G18" s="19">
        <v>29.383400000000002</v>
      </c>
      <c r="H18" s="21">
        <f t="shared" si="6"/>
        <v>526609.29480000003</v>
      </c>
      <c r="I18" s="21">
        <f t="shared" si="8"/>
        <v>3286481.8082999997</v>
      </c>
      <c r="K18" s="33">
        <f>E18/$F$19</f>
        <v>0.13111515923007705</v>
      </c>
      <c r="L18" s="2">
        <f t="shared" si="0"/>
        <v>3.8526091697210463</v>
      </c>
      <c r="O18" s="38">
        <f t="shared" si="1"/>
        <v>3.5844000000000001E-2</v>
      </c>
      <c r="P18" s="19">
        <f t="shared" si="3"/>
        <v>1.0532185896000001</v>
      </c>
    </row>
    <row r="19" spans="1:16" ht="15.6" customHeight="1" thickBot="1" x14ac:dyDescent="0.3">
      <c r="A19" s="3"/>
      <c r="B19" s="6"/>
      <c r="C19" s="12">
        <f>C18+1</f>
        <v>44215</v>
      </c>
      <c r="D19" s="12">
        <v>44217</v>
      </c>
      <c r="E19" s="17">
        <v>26296</v>
      </c>
      <c r="F19" s="29">
        <f t="shared" si="4"/>
        <v>136689</v>
      </c>
      <c r="G19" s="20">
        <v>28.950600000000001</v>
      </c>
      <c r="H19" s="24">
        <f t="shared" si="6"/>
        <v>761284.97759999998</v>
      </c>
      <c r="I19" s="23">
        <f t="shared" si="8"/>
        <v>4047766.7858999996</v>
      </c>
      <c r="K19" s="34">
        <f>E19/$F$19</f>
        <v>0.19237831866499866</v>
      </c>
      <c r="L19" s="11">
        <f t="shared" si="0"/>
        <v>5.5694677523429101</v>
      </c>
      <c r="M19" s="14">
        <f>SUM(L15:L19)</f>
        <v>29.612966558391676</v>
      </c>
      <c r="O19" s="38">
        <f t="shared" si="1"/>
        <v>5.2592E-2</v>
      </c>
      <c r="P19" s="19">
        <f t="shared" si="3"/>
        <v>1.5225699552</v>
      </c>
    </row>
    <row r="20" spans="1:16" ht="15.6" customHeight="1" outlineLevel="1" x14ac:dyDescent="0.25">
      <c r="A20" s="3"/>
      <c r="B20" s="3" t="s">
        <v>13</v>
      </c>
      <c r="C20" s="1">
        <f>C19+1</f>
        <v>44216</v>
      </c>
      <c r="D20" s="30">
        <v>44218</v>
      </c>
      <c r="E20" s="15">
        <v>0</v>
      </c>
      <c r="F20" s="16">
        <f>E20</f>
        <v>0</v>
      </c>
      <c r="G20" s="19">
        <v>0</v>
      </c>
      <c r="H20" s="21">
        <f>E20*G20</f>
        <v>0</v>
      </c>
      <c r="I20" s="21">
        <f>H20</f>
        <v>0</v>
      </c>
      <c r="K20" s="33">
        <f>E20/$F$24</f>
        <v>0</v>
      </c>
      <c r="L20" s="2">
        <f>K20*G20</f>
        <v>0</v>
      </c>
      <c r="O20" s="38">
        <f t="shared" si="1"/>
        <v>0</v>
      </c>
      <c r="P20" s="19">
        <f t="shared" si="3"/>
        <v>0</v>
      </c>
    </row>
    <row r="21" spans="1:16" ht="15.6" customHeight="1" outlineLevel="1" x14ac:dyDescent="0.25">
      <c r="A21" s="3"/>
      <c r="B21" s="3"/>
      <c r="C21" s="1">
        <f t="shared" ref="C21:C22" si="9">C20+1</f>
        <v>44217</v>
      </c>
      <c r="D21" s="30">
        <v>44221</v>
      </c>
      <c r="E21" s="15">
        <v>8561</v>
      </c>
      <c r="F21" s="16">
        <f t="shared" ref="F21:F34" si="10">F20+E21</f>
        <v>8561</v>
      </c>
      <c r="G21" s="19">
        <v>29.249199999999998</v>
      </c>
      <c r="H21" s="21">
        <f t="shared" si="6"/>
        <v>250402.40119999999</v>
      </c>
      <c r="I21" s="21">
        <f t="shared" ref="I21:I23" si="11">I20+H21</f>
        <v>250402.40119999999</v>
      </c>
      <c r="K21" s="33">
        <f>E21/$F$24</f>
        <v>0.124487421840919</v>
      </c>
      <c r="L21" s="2">
        <f>K21*G21</f>
        <v>3.6411574989094078</v>
      </c>
      <c r="O21" s="38">
        <f t="shared" si="1"/>
        <v>1.7121999999999998E-2</v>
      </c>
      <c r="P21" s="19">
        <f t="shared" si="3"/>
        <v>0.50080480239999992</v>
      </c>
    </row>
    <row r="22" spans="1:16" ht="15.6" customHeight="1" outlineLevel="1" x14ac:dyDescent="0.25">
      <c r="A22" s="3"/>
      <c r="B22" s="3"/>
      <c r="C22" s="1">
        <f t="shared" si="9"/>
        <v>44218</v>
      </c>
      <c r="D22" s="30">
        <v>44222</v>
      </c>
      <c r="E22" s="15">
        <v>3941</v>
      </c>
      <c r="F22" s="16">
        <f t="shared" si="10"/>
        <v>12502</v>
      </c>
      <c r="G22" s="19">
        <v>28.8614</v>
      </c>
      <c r="H22" s="21">
        <f t="shared" si="6"/>
        <v>113742.77739999999</v>
      </c>
      <c r="I22" s="21">
        <f t="shared" si="11"/>
        <v>364145.17859999998</v>
      </c>
      <c r="K22" s="33">
        <f>E22/$F$24</f>
        <v>5.7306965246473753E-2</v>
      </c>
      <c r="L22" s="2">
        <f>K22*G22</f>
        <v>1.6539592467645776</v>
      </c>
      <c r="O22" s="38">
        <f t="shared" si="1"/>
        <v>7.8820000000000001E-3</v>
      </c>
      <c r="P22" s="19">
        <f t="shared" si="3"/>
        <v>0.22748555479999999</v>
      </c>
    </row>
    <row r="23" spans="1:16" ht="15.6" customHeight="1" outlineLevel="1" thickBot="1" x14ac:dyDescent="0.3">
      <c r="A23" s="3"/>
      <c r="B23" s="3"/>
      <c r="C23" s="1">
        <f>C22+3</f>
        <v>44221</v>
      </c>
      <c r="D23" s="30">
        <v>44223</v>
      </c>
      <c r="E23" s="15">
        <v>32920</v>
      </c>
      <c r="F23" s="16">
        <f t="shared" si="10"/>
        <v>45422</v>
      </c>
      <c r="G23" s="19">
        <v>28.6235</v>
      </c>
      <c r="H23" s="21">
        <f t="shared" si="6"/>
        <v>942285.62</v>
      </c>
      <c r="I23" s="21">
        <f t="shared" si="11"/>
        <v>1306430.7985999999</v>
      </c>
      <c r="K23" s="33">
        <f>E23/$F$24</f>
        <v>0.47869710629635015</v>
      </c>
      <c r="L23" s="2">
        <f>K23*G23</f>
        <v>13.701986622073578</v>
      </c>
      <c r="O23" s="38">
        <f t="shared" si="1"/>
        <v>6.5839999999999996E-2</v>
      </c>
      <c r="P23" s="19">
        <f t="shared" si="3"/>
        <v>1.8845712399999999</v>
      </c>
    </row>
    <row r="24" spans="1:16" ht="15.6" customHeight="1" outlineLevel="1" thickBot="1" x14ac:dyDescent="0.3">
      <c r="A24" s="3"/>
      <c r="B24" s="6"/>
      <c r="C24" s="12">
        <f>C23+1</f>
        <v>44222</v>
      </c>
      <c r="D24" s="31">
        <v>44224</v>
      </c>
      <c r="E24" s="17">
        <v>23348</v>
      </c>
      <c r="F24" s="29">
        <f t="shared" si="10"/>
        <v>68770</v>
      </c>
      <c r="G24" s="20">
        <v>28.632400000000001</v>
      </c>
      <c r="H24" s="22">
        <f t="shared" si="6"/>
        <v>668509.27520000003</v>
      </c>
      <c r="I24" s="23">
        <f>I23+H24</f>
        <v>1974940.0737999999</v>
      </c>
      <c r="K24" s="34">
        <f>E24/$F$24</f>
        <v>0.33950850661625709</v>
      </c>
      <c r="L24" s="11">
        <f>K24*G24</f>
        <v>9.7209433648393198</v>
      </c>
      <c r="M24" s="14">
        <f>SUM(L20:L24)</f>
        <v>28.718046732586885</v>
      </c>
      <c r="O24" s="38">
        <f t="shared" si="1"/>
        <v>4.6696000000000001E-2</v>
      </c>
      <c r="P24" s="19">
        <f t="shared" si="3"/>
        <v>1.3370185504000001</v>
      </c>
    </row>
    <row r="25" spans="1:16" ht="15.6" customHeight="1" outlineLevel="1" x14ac:dyDescent="0.25">
      <c r="A25" s="3"/>
      <c r="B25" s="3" t="s">
        <v>14</v>
      </c>
      <c r="C25" s="1">
        <f>C24+1</f>
        <v>44223</v>
      </c>
      <c r="D25" s="32">
        <v>29</v>
      </c>
      <c r="E25" s="27">
        <v>30030</v>
      </c>
      <c r="F25" s="16">
        <f>E25</f>
        <v>30030</v>
      </c>
      <c r="G25" s="28">
        <v>28.264600000000002</v>
      </c>
      <c r="H25" s="21">
        <f t="shared" ref="H25:H29" si="12">E25*G25</f>
        <v>848785.93800000008</v>
      </c>
      <c r="I25" s="21">
        <f>H25</f>
        <v>848785.93800000008</v>
      </c>
      <c r="K25" s="33">
        <f t="shared" ref="K25:K34" si="13">E25/$F$34</f>
        <v>0.30954295256354752</v>
      </c>
      <c r="L25" s="2">
        <f t="shared" ref="L25:L29" si="14">K25*G25</f>
        <v>8.7491077370276464</v>
      </c>
      <c r="O25" s="38">
        <f t="shared" si="1"/>
        <v>6.0060000000000002E-2</v>
      </c>
      <c r="P25" s="19">
        <f t="shared" si="3"/>
        <v>1.6975718760000003</v>
      </c>
    </row>
    <row r="26" spans="1:16" ht="15.6" customHeight="1" outlineLevel="1" x14ac:dyDescent="0.25">
      <c r="A26" s="3"/>
      <c r="B26" s="3"/>
      <c r="C26" s="1">
        <f t="shared" ref="C26:C27" si="15">C25+1</f>
        <v>44224</v>
      </c>
      <c r="D26" s="1">
        <v>44228</v>
      </c>
      <c r="E26" s="15">
        <v>5000</v>
      </c>
      <c r="F26" s="16">
        <f t="shared" ref="F26:F29" si="16">F25+E26</f>
        <v>35030</v>
      </c>
      <c r="G26" s="19">
        <v>28.305299999999999</v>
      </c>
      <c r="H26" s="21">
        <f t="shared" si="12"/>
        <v>141526.5</v>
      </c>
      <c r="I26" s="21">
        <f t="shared" ref="I26:I28" si="17">I25+H26</f>
        <v>990312.43800000008</v>
      </c>
      <c r="K26" s="33">
        <f t="shared" si="13"/>
        <v>5.1538953140783807E-2</v>
      </c>
      <c r="L26" s="2">
        <f t="shared" si="14"/>
        <v>1.4588255303358277</v>
      </c>
      <c r="O26" s="38">
        <f t="shared" si="1"/>
        <v>0.01</v>
      </c>
      <c r="P26" s="19">
        <f t="shared" si="3"/>
        <v>0.283053</v>
      </c>
    </row>
    <row r="27" spans="1:16" ht="15.6" customHeight="1" outlineLevel="1" x14ac:dyDescent="0.25">
      <c r="A27" s="3"/>
      <c r="B27" s="3"/>
      <c r="C27" s="1">
        <f t="shared" si="15"/>
        <v>44225</v>
      </c>
      <c r="D27" s="1">
        <v>44229</v>
      </c>
      <c r="E27" s="35">
        <v>12000</v>
      </c>
      <c r="F27" s="16">
        <f t="shared" si="16"/>
        <v>47030</v>
      </c>
      <c r="G27" s="19">
        <v>29.075700000000001</v>
      </c>
      <c r="H27" s="21">
        <f t="shared" si="12"/>
        <v>348908.4</v>
      </c>
      <c r="I27" s="21">
        <f t="shared" si="17"/>
        <v>1339220.838</v>
      </c>
      <c r="K27" s="33">
        <f t="shared" si="13"/>
        <v>0.12369348753788113</v>
      </c>
      <c r="L27" s="2">
        <f t="shared" si="14"/>
        <v>3.5964747356051707</v>
      </c>
      <c r="O27" s="38">
        <f t="shared" si="1"/>
        <v>2.4E-2</v>
      </c>
      <c r="P27" s="19">
        <f t="shared" si="3"/>
        <v>0.69781680000000001</v>
      </c>
    </row>
    <row r="28" spans="1:16" ht="15.6" customHeight="1" outlineLevel="1" thickBot="1" x14ac:dyDescent="0.3">
      <c r="A28" s="3"/>
      <c r="B28" s="3"/>
      <c r="C28" s="1">
        <f>C27+3</f>
        <v>44228</v>
      </c>
      <c r="D28" s="1">
        <v>44230</v>
      </c>
      <c r="E28" s="15">
        <v>8258</v>
      </c>
      <c r="F28" s="16">
        <f t="shared" si="16"/>
        <v>55288</v>
      </c>
      <c r="G28" s="19">
        <v>29.364599999999999</v>
      </c>
      <c r="H28" s="21">
        <f t="shared" si="12"/>
        <v>242492.86679999999</v>
      </c>
      <c r="I28" s="21">
        <f t="shared" si="17"/>
        <v>1581713.7047999999</v>
      </c>
      <c r="K28" s="33">
        <f t="shared" si="13"/>
        <v>8.5121735007318525E-2</v>
      </c>
      <c r="L28" s="2">
        <f t="shared" si="14"/>
        <v>2.4995656997959057</v>
      </c>
      <c r="O28" s="38">
        <f t="shared" si="1"/>
        <v>1.6515999999999999E-2</v>
      </c>
      <c r="P28" s="19">
        <f t="shared" si="3"/>
        <v>0.48498573359999997</v>
      </c>
    </row>
    <row r="29" spans="1:16" ht="15.6" customHeight="1" outlineLevel="1" thickBot="1" x14ac:dyDescent="0.3">
      <c r="B29" s="5"/>
      <c r="C29" s="12">
        <f>C28+1</f>
        <v>44229</v>
      </c>
      <c r="D29" s="12">
        <v>44231</v>
      </c>
      <c r="E29" s="17">
        <v>4299</v>
      </c>
      <c r="F29" s="29">
        <f t="shared" si="16"/>
        <v>59587</v>
      </c>
      <c r="G29" s="20">
        <v>30.335000000000001</v>
      </c>
      <c r="H29" s="24">
        <f t="shared" si="12"/>
        <v>130410.16500000001</v>
      </c>
      <c r="I29" s="23">
        <f>I28+H29</f>
        <v>1712123.8698</v>
      </c>
      <c r="K29" s="34">
        <f t="shared" si="13"/>
        <v>4.4313191910445915E-2</v>
      </c>
      <c r="L29" s="11">
        <f t="shared" si="14"/>
        <v>1.3442406766033768</v>
      </c>
      <c r="M29" s="14">
        <f>SUM(L25:L29)</f>
        <v>17.648214379367928</v>
      </c>
      <c r="O29" s="38">
        <f t="shared" si="1"/>
        <v>8.5979999999999997E-3</v>
      </c>
      <c r="P29" s="19">
        <f t="shared" si="3"/>
        <v>0.26082032999999999</v>
      </c>
    </row>
    <row r="30" spans="1:16" ht="15.6" customHeight="1" outlineLevel="1" x14ac:dyDescent="0.25">
      <c r="A30" s="3"/>
      <c r="B30" s="3" t="s">
        <v>16</v>
      </c>
      <c r="C30" s="1">
        <f>C29+1</f>
        <v>44230</v>
      </c>
      <c r="D30" s="32">
        <v>29</v>
      </c>
      <c r="E30" s="27">
        <v>26278</v>
      </c>
      <c r="F30" s="16">
        <f>E30</f>
        <v>26278</v>
      </c>
      <c r="G30" s="28">
        <v>30.610399999999998</v>
      </c>
      <c r="H30" s="21">
        <f t="shared" si="6"/>
        <v>804380.09119999991</v>
      </c>
      <c r="I30" s="21">
        <f>H30</f>
        <v>804380.09119999991</v>
      </c>
      <c r="K30" s="33">
        <f t="shared" si="13"/>
        <v>0.27086812212670336</v>
      </c>
      <c r="L30" s="2">
        <f t="shared" si="0"/>
        <v>8.2913815655472405</v>
      </c>
      <c r="O30" s="38">
        <f t="shared" si="1"/>
        <v>5.2555999999999999E-2</v>
      </c>
      <c r="P30" s="19">
        <f t="shared" si="3"/>
        <v>1.6087601824</v>
      </c>
    </row>
    <row r="31" spans="1:16" ht="15.6" customHeight="1" outlineLevel="1" x14ac:dyDescent="0.25">
      <c r="A31" s="3"/>
      <c r="B31" s="3"/>
      <c r="C31" s="1">
        <f t="shared" ref="C31:C32" si="18">C30+1</f>
        <v>44231</v>
      </c>
      <c r="D31" s="1">
        <v>44228</v>
      </c>
      <c r="E31" s="15">
        <v>19540</v>
      </c>
      <c r="F31" s="16">
        <f t="shared" si="10"/>
        <v>45818</v>
      </c>
      <c r="G31" s="19">
        <v>30.7956</v>
      </c>
      <c r="H31" s="21">
        <f t="shared" si="6"/>
        <v>601746.02399999998</v>
      </c>
      <c r="I31" s="21">
        <f t="shared" ref="I31:I33" si="19">I30+H31</f>
        <v>1406126.1151999999</v>
      </c>
      <c r="K31" s="33">
        <f t="shared" si="13"/>
        <v>0.20141422887418312</v>
      </c>
      <c r="L31" s="2">
        <f t="shared" si="0"/>
        <v>6.2026720267177939</v>
      </c>
      <c r="O31" s="38">
        <f t="shared" si="1"/>
        <v>3.9079999999999997E-2</v>
      </c>
      <c r="P31" s="19">
        <f t="shared" si="3"/>
        <v>1.203492048</v>
      </c>
    </row>
    <row r="32" spans="1:16" ht="15.6" customHeight="1" outlineLevel="1" x14ac:dyDescent="0.25">
      <c r="A32" s="3"/>
      <c r="B32" s="3"/>
      <c r="C32" s="1">
        <f t="shared" si="18"/>
        <v>44232</v>
      </c>
      <c r="D32" s="1">
        <v>44229</v>
      </c>
      <c r="E32" s="15">
        <v>14037</v>
      </c>
      <c r="F32" s="16">
        <f t="shared" si="10"/>
        <v>59855</v>
      </c>
      <c r="G32" s="19">
        <v>30.9133</v>
      </c>
      <c r="H32" s="21">
        <f t="shared" si="6"/>
        <v>433929.99209999997</v>
      </c>
      <c r="I32" s="21">
        <f t="shared" si="19"/>
        <v>1840056.1072999998</v>
      </c>
      <c r="K32" s="33">
        <f t="shared" si="13"/>
        <v>0.14469045704743647</v>
      </c>
      <c r="L32" s="2">
        <f t="shared" si="0"/>
        <v>4.472859505844518</v>
      </c>
      <c r="O32" s="38">
        <f t="shared" si="1"/>
        <v>2.8074000000000002E-2</v>
      </c>
      <c r="P32" s="19">
        <f t="shared" si="3"/>
        <v>0.86785998419999999</v>
      </c>
    </row>
    <row r="33" spans="1:16" ht="15.6" customHeight="1" outlineLevel="1" thickBot="1" x14ac:dyDescent="0.3">
      <c r="A33" s="3"/>
      <c r="B33" s="3"/>
      <c r="C33" s="1">
        <f>C32+3</f>
        <v>44235</v>
      </c>
      <c r="D33" s="1">
        <v>44230</v>
      </c>
      <c r="E33" s="15">
        <v>7601</v>
      </c>
      <c r="F33" s="16">
        <f t="shared" si="10"/>
        <v>67456</v>
      </c>
      <c r="G33" s="19">
        <v>31.018699999999999</v>
      </c>
      <c r="H33" s="21">
        <f t="shared" si="6"/>
        <v>235773.13869999998</v>
      </c>
      <c r="I33" s="21">
        <f t="shared" si="19"/>
        <v>2075829.2459999998</v>
      </c>
      <c r="K33" s="33">
        <f t="shared" si="13"/>
        <v>7.834951656461954E-2</v>
      </c>
      <c r="L33" s="2">
        <f t="shared" si="0"/>
        <v>2.4303001494629641</v>
      </c>
      <c r="O33" s="38">
        <f t="shared" si="1"/>
        <v>1.5202E-2</v>
      </c>
      <c r="P33" s="19">
        <f t="shared" si="3"/>
        <v>0.47154627739999999</v>
      </c>
    </row>
    <row r="34" spans="1:16" ht="15.75" outlineLevel="1" thickBot="1" x14ac:dyDescent="0.3">
      <c r="B34" s="5"/>
      <c r="C34" s="12">
        <f>C33+1</f>
        <v>44236</v>
      </c>
      <c r="D34" s="12">
        <v>44231</v>
      </c>
      <c r="E34" s="17">
        <v>29558</v>
      </c>
      <c r="F34" s="42">
        <f t="shared" si="10"/>
        <v>97014</v>
      </c>
      <c r="G34" s="20">
        <v>30.855</v>
      </c>
      <c r="H34" s="24">
        <f t="shared" si="6"/>
        <v>912012.09</v>
      </c>
      <c r="I34" s="23">
        <f>I33+H34</f>
        <v>2987841.3359999997</v>
      </c>
      <c r="K34" s="34">
        <f t="shared" si="13"/>
        <v>0.30467767538705753</v>
      </c>
      <c r="L34" s="11">
        <f t="shared" si="0"/>
        <v>9.4008296740676602</v>
      </c>
      <c r="M34" s="14">
        <f>SUM(L30:L34)</f>
        <v>30.798042921640175</v>
      </c>
      <c r="O34" s="38">
        <f t="shared" si="1"/>
        <v>5.9116000000000002E-2</v>
      </c>
      <c r="P34" s="19">
        <f t="shared" si="3"/>
        <v>1.8240241800000001</v>
      </c>
    </row>
    <row r="35" spans="1:16" ht="15.75" thickBot="1" x14ac:dyDescent="0.3">
      <c r="B35" s="3" t="s">
        <v>17</v>
      </c>
      <c r="C35" s="1">
        <v>44237</v>
      </c>
      <c r="E35" s="27">
        <v>4031</v>
      </c>
      <c r="F35" s="18">
        <f>E35</f>
        <v>4031</v>
      </c>
      <c r="G35" s="19">
        <v>30.03</v>
      </c>
      <c r="H35" s="37">
        <f>F35*G35</f>
        <v>121050.93000000001</v>
      </c>
      <c r="I35" s="23">
        <f>H35</f>
        <v>121050.93000000001</v>
      </c>
      <c r="K35" s="36"/>
      <c r="O35" s="39">
        <f t="shared" si="1"/>
        <v>8.0619999999999997E-3</v>
      </c>
      <c r="P35" s="40">
        <f t="shared" si="3"/>
        <v>0.24210186</v>
      </c>
    </row>
    <row r="36" spans="1:16" ht="15.75" thickBot="1" x14ac:dyDescent="0.3">
      <c r="E36" s="15"/>
      <c r="F36" s="16"/>
      <c r="O36" s="38">
        <f>SUM(O6:O35)</f>
        <v>1</v>
      </c>
      <c r="P36" s="41">
        <f>SUM(P6:P35)</f>
        <v>29.442216454000004</v>
      </c>
    </row>
    <row r="37" spans="1:16" ht="15.75" thickBot="1" x14ac:dyDescent="0.3">
      <c r="B37" s="3" t="s">
        <v>15</v>
      </c>
      <c r="E37" s="15"/>
      <c r="F37" s="18">
        <f>F14+F9+F19+F24+F29+F34+F35</f>
        <v>500000</v>
      </c>
      <c r="I37" s="25">
        <f>I14+I9+I19+I24+I34+I29+I35</f>
        <v>14721108.226999998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Disch, Christine</cp:lastModifiedBy>
  <dcterms:created xsi:type="dcterms:W3CDTF">2020-12-30T17:57:38Z</dcterms:created>
  <dcterms:modified xsi:type="dcterms:W3CDTF">2021-02-10T20:38:44Z</dcterms:modified>
</cp:coreProperties>
</file>