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odafoneiceland.sharepoint.com/sites/Grp_Uppgjrskynningar/Shared Documents/General/2026-Q1/"/>
    </mc:Choice>
  </mc:AlternateContent>
  <xr:revisionPtr revIDLastSave="167" documentId="8_{1CE853B9-C894-4AF5-8FBA-1100F0EC439C}" xr6:coauthVersionLast="47" xr6:coauthVersionMax="47" xr10:uidLastSave="{9ABB5970-75DD-4C5A-8E26-913E2E8AA3F4}"/>
  <bookViews>
    <workbookView xWindow="-7545" yWindow="-21720" windowWidth="51840" windowHeight="21120" xr2:uid="{EE4C2929-6695-434F-9439-B2E9FB17F6A6}"/>
  </bookViews>
  <sheets>
    <sheet name="Fjárhagstölur 1F 2026" sheetId="1" r:id="rId1"/>
  </sheets>
  <definedNames>
    <definedName name="CIQWBGuid" hidden="1">"6bcc8486-2e45-4202-8b09-0e68a6ec0a58"</definedName>
    <definedName name="CIQWBInfo" hidden="1">"{ ""CIQVersion"":""9.50.2716.4594"" }"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"12/19/2024 10:31:51"</definedName>
    <definedName name="IQ_QTD" hidden="1">750000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113" i="1"/>
  <c r="D108" i="1"/>
  <c r="C108" i="1"/>
  <c r="C107" i="1"/>
  <c r="D27" i="1" l="1"/>
  <c r="D30" i="1" s="1"/>
  <c r="D75" i="1" s="1"/>
  <c r="C27" i="1"/>
  <c r="C30" i="1" s="1"/>
  <c r="C75" i="1" s="1"/>
  <c r="D81" i="1"/>
  <c r="D113" i="1"/>
  <c r="D112" i="1"/>
  <c r="C109" i="1"/>
  <c r="D101" i="1"/>
  <c r="D104" i="1" s="1"/>
  <c r="C101" i="1"/>
  <c r="C104" i="1" s="1"/>
  <c r="D92" i="1"/>
  <c r="D95" i="1" s="1"/>
  <c r="C92" i="1"/>
  <c r="C95" i="1" s="1"/>
  <c r="D86" i="1"/>
  <c r="C86" i="1"/>
  <c r="C81" i="1"/>
  <c r="D67" i="1"/>
  <c r="C67" i="1"/>
  <c r="C48" i="1"/>
  <c r="C52" i="1" s="1"/>
  <c r="C55" i="1" s="1"/>
  <c r="D35" i="1"/>
  <c r="C35" i="1"/>
  <c r="D11" i="1"/>
  <c r="D12" i="1" s="1"/>
  <c r="C11" i="1"/>
  <c r="C12" i="1" s="1"/>
  <c r="D10" i="1"/>
  <c r="C10" i="1"/>
  <c r="D8" i="1"/>
  <c r="C8" i="1"/>
  <c r="C6" i="1"/>
  <c r="D114" i="1" l="1"/>
  <c r="D107" i="1"/>
  <c r="D37" i="1"/>
  <c r="D62" i="1" s="1"/>
  <c r="C58" i="1"/>
  <c r="C64" i="1"/>
  <c r="C37" i="1"/>
  <c r="C68" i="1"/>
  <c r="C72" i="1"/>
  <c r="C74" i="1"/>
  <c r="D68" i="1"/>
  <c r="D72" i="1"/>
  <c r="D74" i="1"/>
  <c r="C71" i="1"/>
  <c r="C73" i="1"/>
  <c r="D71" i="1"/>
  <c r="D73" i="1"/>
  <c r="D109" i="1" l="1"/>
  <c r="D48" i="1"/>
  <c r="D52" i="1" s="1"/>
  <c r="D55" i="1" s="1"/>
  <c r="D40" i="1"/>
  <c r="D63" i="1" s="1"/>
  <c r="C40" i="1"/>
  <c r="C63" i="1" s="1"/>
  <c r="C62" i="1"/>
  <c r="D58" i="1" l="1"/>
  <c r="D64" i="1"/>
</calcChain>
</file>

<file path=xl/sharedStrings.xml><?xml version="1.0" encoding="utf-8"?>
<sst xmlns="http://schemas.openxmlformats.org/spreadsheetml/2006/main" count="120" uniqueCount="88">
  <si>
    <t>Sýn // Helstu fjárhagstölur 1F 2026</t>
  </si>
  <si>
    <t>Viðauki við fréttatilkynningu vegna árhlutauppgjörs 1F 2026</t>
  </si>
  <si>
    <t>Lykiltölur (m.kr.)</t>
  </si>
  <si>
    <t>1F 2026</t>
  </si>
  <si>
    <t>1F 2025</t>
  </si>
  <si>
    <t>Tekjur</t>
  </si>
  <si>
    <t>Breyting milli ára%</t>
  </si>
  <si>
    <t>EBITDAaL</t>
  </si>
  <si>
    <t>EBITDAaL%</t>
  </si>
  <si>
    <t>Fjárfestingar</t>
  </si>
  <si>
    <t>Fjárfestingar%</t>
  </si>
  <si>
    <t>EBITDAaL - Fjárfestingar</t>
  </si>
  <si>
    <t>EBITDAaL - Fjárfestingar %</t>
  </si>
  <si>
    <t>EBIT</t>
  </si>
  <si>
    <t>Tekjuskipting (m.kr.)</t>
  </si>
  <si>
    <t>Internet</t>
  </si>
  <si>
    <t>Farsími</t>
  </si>
  <si>
    <t>IoT</t>
  </si>
  <si>
    <t>Fastlína</t>
  </si>
  <si>
    <t>Fjölmiðlun</t>
  </si>
  <si>
    <t>Auglýsingasala</t>
  </si>
  <si>
    <t>Vörusala</t>
  </si>
  <si>
    <t>Hýsingar- og rekstrarlausnir</t>
  </si>
  <si>
    <t>Aðrar tekjur</t>
  </si>
  <si>
    <t>Tekjur samtals</t>
  </si>
  <si>
    <t>Rekstrarreikningur</t>
  </si>
  <si>
    <t>Kostnarverð seldra vara og þjónustu</t>
  </si>
  <si>
    <t>Laun og launatengd gjöld</t>
  </si>
  <si>
    <t>Annar rekstrarkostnaður</t>
  </si>
  <si>
    <t>Rekstrarkostnaður</t>
  </si>
  <si>
    <t>EBITDA</t>
  </si>
  <si>
    <t>Hreinar leigugreiðslur</t>
  </si>
  <si>
    <t>Afskriftir í rekstri</t>
  </si>
  <si>
    <t>Afskriftir vörumerkja og viðskiptasambanda</t>
  </si>
  <si>
    <t>Afskriftir leigueigna</t>
  </si>
  <si>
    <t>Hrein fjármagnsgjöld</t>
  </si>
  <si>
    <t>Áhrif hlutdeildarfélaga</t>
  </si>
  <si>
    <t>Hagnaður fyrir skatta</t>
  </si>
  <si>
    <t>Skattar</t>
  </si>
  <si>
    <t>Hagnaður eftir skatta</t>
  </si>
  <si>
    <t>Þýðingarmunur</t>
  </si>
  <si>
    <t>Heildarafkoma tímabilsins</t>
  </si>
  <si>
    <t>Hlutföll af tekjum</t>
  </si>
  <si>
    <t>Afkoma</t>
  </si>
  <si>
    <t>EBITDA %</t>
  </si>
  <si>
    <t>EBITDAaL %</t>
  </si>
  <si>
    <t>Hagnaðarhlutfall</t>
  </si>
  <si>
    <t>Fjárfestingar og fjárstreymi</t>
  </si>
  <si>
    <t>Fjárfestingar %</t>
  </si>
  <si>
    <t>Kostnaður</t>
  </si>
  <si>
    <t>Kostnaðarverð seldra vara og þjónustu %</t>
  </si>
  <si>
    <t>Laun og launatengd gjöld %</t>
  </si>
  <si>
    <t>Annar rekstrarkostnaður %</t>
  </si>
  <si>
    <t>Hreinar leigugreiðslur %</t>
  </si>
  <si>
    <t>Afskriftir í rekstri %</t>
  </si>
  <si>
    <t>Hreinar leigugreiðslur og IFRS16 gjaldfærslur</t>
  </si>
  <si>
    <t>Hrein afborgun leiguskuldbindinga</t>
  </si>
  <si>
    <t>Vaxtagjöld af leiguskuldbindingu</t>
  </si>
  <si>
    <t>Vaxtatekjur af leigukröfu</t>
  </si>
  <si>
    <t>Gjaldfærð leiga samkvæmt IFRS16</t>
  </si>
  <si>
    <t>Fjárfestingarhreyfingar</t>
  </si>
  <si>
    <t>Fjárfestingar í rekstrarfjármunum</t>
  </si>
  <si>
    <t>Fjárfestingar í óefnislegum eignum</t>
  </si>
  <si>
    <t>Fjárfestingar í sýningarréttum</t>
  </si>
  <si>
    <t>Fjárfestingarhreyfingar samtals</t>
  </si>
  <si>
    <t>Afskriftir</t>
  </si>
  <si>
    <t>Afskriftir rekstrarfjármuna</t>
  </si>
  <si>
    <t>Afskriftir óefnislegra eigna</t>
  </si>
  <si>
    <t>Afskriftir sýningarrétta</t>
  </si>
  <si>
    <t>Afskriftir samtals</t>
  </si>
  <si>
    <t>Hreinar fjárfestingar</t>
  </si>
  <si>
    <t>Hreinar fjárfestingar í rekstri</t>
  </si>
  <si>
    <t>Sýningarréttir</t>
  </si>
  <si>
    <t>Fjárfesting í sýningarréttum</t>
  </si>
  <si>
    <t>Bókfærðir sýningarréttir í lok tímabils</t>
  </si>
  <si>
    <t>Viðbótar árangusmælikvarðar</t>
  </si>
  <si>
    <r>
      <rPr>
        <b/>
        <sz val="9"/>
        <rFont val="Aptos Display"/>
        <family val="2"/>
        <scheme val="major"/>
      </rPr>
      <t xml:space="preserve">EBITDAaL: </t>
    </r>
    <r>
      <rPr>
        <sz val="9"/>
        <rFont val="Aptos Display"/>
        <family val="2"/>
        <scheme val="major"/>
      </rPr>
      <t>Hagnaður fyrir fjármagnsliði, skatta og afskriftir að frádregnum hreinum leigugreiðslum.</t>
    </r>
  </si>
  <si>
    <r>
      <t xml:space="preserve">Hreinar leigugreiðslur: </t>
    </r>
    <r>
      <rPr>
        <sz val="9"/>
        <rFont val="Aptos Display"/>
        <family val="2"/>
        <scheme val="major"/>
      </rPr>
      <t xml:space="preserve">Vaxtagjöld og afborganir leiguskuldbindinga að frádregnum vaxtatekjum og </t>
    </r>
  </si>
  <si>
    <t xml:space="preserve"> afborgunum vegna leigukrafna.</t>
  </si>
  <si>
    <r>
      <rPr>
        <b/>
        <sz val="9"/>
        <rFont val="Aptos Display"/>
        <family val="2"/>
        <scheme val="major"/>
      </rPr>
      <t>Fjárfestingar:</t>
    </r>
    <r>
      <rPr>
        <sz val="9"/>
        <rFont val="Aptos Display"/>
        <family val="2"/>
        <scheme val="major"/>
      </rPr>
      <t xml:space="preserve"> Fjárfestingar í óefnislegum eignum, rekstrarfjármunum og sýningarréttum. Aðrar </t>
    </r>
  </si>
  <si>
    <t xml:space="preserve">fjárfestingarhreyfingar í sjóðstreymisyfirliti, s.s. kaup eða sala á félögum, fenginn arður eða óhefðbundin kaup </t>
  </si>
  <si>
    <t>eða sala á eignum eru ekki inni í fjárfestingum.</t>
  </si>
  <si>
    <r>
      <rPr>
        <b/>
        <sz val="9"/>
        <rFont val="Aptos Display"/>
        <family val="2"/>
        <scheme val="major"/>
      </rPr>
      <t>Hreinar fjárfestingar:</t>
    </r>
    <r>
      <rPr>
        <sz val="9"/>
        <rFont val="Aptos Display"/>
        <family val="2"/>
        <scheme val="major"/>
      </rPr>
      <t xml:space="preserve"> Fjárfestingar - Afskriftir í rekstri</t>
    </r>
  </si>
  <si>
    <t>Einskiptisliðir sem ekki er leiðrétt fyrir:</t>
  </si>
  <si>
    <t>Móttekinn arður</t>
  </si>
  <si>
    <t>Lán til Sendafélags</t>
  </si>
  <si>
    <t>Sendafélag</t>
  </si>
  <si>
    <r>
      <rPr>
        <b/>
        <sz val="9"/>
        <rFont val="Aptos Display"/>
        <family val="2"/>
        <scheme val="major"/>
      </rPr>
      <t xml:space="preserve">Afskriftir í rekstri: </t>
    </r>
    <r>
      <rPr>
        <sz val="9"/>
        <rFont val="Aptos Display"/>
        <family val="2"/>
        <scheme val="major"/>
      </rPr>
      <t>Afskriftir óefnislegra eigna, rekstrarfjármuna og sýningarrétta.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</si>
</sst>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9"/>
      <color theme="1"/>
      <name val="Segoe UI"/>
      <family val="2"/>
    </font>
    <font>
      <sz val="10"/>
      <name val="Arial"/>
      <family val="2"/>
    </font>
    <font>
      <b/>
      <sz val="16"/>
      <color theme="4"/>
      <name val="Aptos Display"/>
      <family val="2"/>
      <scheme val="major"/>
    </font>
    <font>
      <sz val="10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0"/>
      <name val="Aptos Display"/>
      <family val="2"/>
      <scheme val="major"/>
    </font>
    <font>
      <sz val="8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0"/>
      <color rgb="FFFF0000"/>
      <name val="Aptos Display"/>
      <family val="2"/>
      <scheme val="major"/>
    </font>
    <font>
      <b/>
      <sz val="11"/>
      <name val="Aptos Display"/>
      <family val="2"/>
      <scheme val="major"/>
    </font>
    <font>
      <sz val="9"/>
      <name val="Aptos Display"/>
      <family val="2"/>
      <scheme val="major"/>
    </font>
    <font>
      <b/>
      <sz val="9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5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 indent="2"/>
    </xf>
    <xf numFmtId="164" fontId="7" fillId="0" borderId="5" xfId="1" applyNumberFormat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5" xfId="1" applyNumberFormat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6" xfId="1" applyFont="1" applyBorder="1" applyAlignment="1">
      <alignment horizontal="left" vertical="center"/>
    </xf>
    <xf numFmtId="164" fontId="3" fillId="0" borderId="7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4" fontId="6" fillId="0" borderId="4" xfId="1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6" fillId="0" borderId="0" xfId="1" applyFont="1"/>
    <xf numFmtId="164" fontId="7" fillId="0" borderId="0" xfId="1" applyNumberFormat="1" applyFont="1" applyAlignment="1">
      <alignment vertical="center"/>
    </xf>
    <xf numFmtId="0" fontId="8" fillId="0" borderId="5" xfId="0" applyFont="1" applyBorder="1" applyAlignment="1">
      <alignment vertical="center"/>
    </xf>
  </cellXfs>
  <cellStyles count="2">
    <cellStyle name="Normal" xfId="0" builtinId="0"/>
    <cellStyle name="Normal 2" xfId="1" xr:uid="{2C69DED2-9035-481C-91AB-4E46B13D9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Sýn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EE4055"/>
      </a:accent1>
      <a:accent2>
        <a:srgbClr val="375D64"/>
      </a:accent2>
      <a:accent3>
        <a:srgbClr val="54575A"/>
      </a:accent3>
      <a:accent4>
        <a:srgbClr val="8E9D98"/>
      </a:accent4>
      <a:accent5>
        <a:srgbClr val="EE4055"/>
      </a:accent5>
      <a:accent6>
        <a:srgbClr val="375D64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FE90-8FF0-4651-BC30-5D7B154A0FA3}">
  <sheetPr>
    <tabColor theme="4"/>
  </sheetPr>
  <dimension ref="A1:XFC197"/>
  <sheetViews>
    <sheetView showGridLines="0" tabSelected="1" topLeftCell="A95" zoomScale="145" zoomScaleNormal="145" workbookViewId="0">
      <selection activeCell="E107" sqref="E107"/>
    </sheetView>
  </sheetViews>
  <sheetFormatPr defaultColWidth="0" defaultRowHeight="0" customHeight="1" zeroHeight="1" x14ac:dyDescent="0.35"/>
  <cols>
    <col min="1" max="1" width="5.36328125" style="2" customWidth="1"/>
    <col min="2" max="2" width="46.36328125" style="2" customWidth="1"/>
    <col min="3" max="4" width="9.81640625" style="2" customWidth="1"/>
    <col min="5" max="5" width="23.1796875" style="2" customWidth="1"/>
    <col min="6" max="16375" width="3.36328125" style="2" hidden="1"/>
    <col min="16376" max="16376" width="1.1796875" style="2" hidden="1"/>
    <col min="16377" max="16377" width="1.6328125" style="2" hidden="1"/>
    <col min="16378" max="16378" width="3.36328125" style="2" hidden="1"/>
    <col min="16379" max="16380" width="4.6328125" style="2" hidden="1"/>
    <col min="16381" max="16381" width="3.36328125" style="2" hidden="1"/>
    <col min="16382" max="16383" width="4.6328125" style="2" hidden="1"/>
    <col min="16384" max="16384" width="15.6328125" style="2" hidden="1"/>
  </cols>
  <sheetData>
    <row r="1" spans="1:5" ht="24.75" customHeight="1" x14ac:dyDescent="0.55000000000000004">
      <c r="A1" s="1" t="s">
        <v>0</v>
      </c>
    </row>
    <row r="2" spans="1:5" s="5" customFormat="1" ht="13.5" customHeight="1" x14ac:dyDescent="0.35">
      <c r="A2" s="3" t="s">
        <v>1</v>
      </c>
      <c r="B2" s="4"/>
      <c r="E2" s="2"/>
    </row>
    <row r="3" spans="1:5" s="5" customFormat="1" ht="13.5" customHeight="1" x14ac:dyDescent="0.5">
      <c r="B3" s="6"/>
    </row>
    <row r="4" spans="1:5" s="5" customFormat="1" ht="13.5" customHeight="1" x14ac:dyDescent="0.5">
      <c r="B4" s="7" t="s">
        <v>2</v>
      </c>
      <c r="C4" s="8" t="s">
        <v>3</v>
      </c>
      <c r="D4" s="9" t="s">
        <v>4</v>
      </c>
    </row>
    <row r="5" spans="1:5" s="5" customFormat="1" ht="13.5" customHeight="1" x14ac:dyDescent="0.5">
      <c r="B5" s="10" t="s">
        <v>5</v>
      </c>
      <c r="C5" s="11">
        <v>5460.8534589399405</v>
      </c>
      <c r="D5" s="12">
        <v>5269.9416455700002</v>
      </c>
    </row>
    <row r="6" spans="1:5" s="5" customFormat="1" ht="13.5" customHeight="1" x14ac:dyDescent="0.5">
      <c r="B6" s="13" t="s">
        <v>6</v>
      </c>
      <c r="C6" s="38">
        <f>C5/D5-1</f>
        <v>3.6226551679262808E-2</v>
      </c>
      <c r="D6" s="14"/>
    </row>
    <row r="7" spans="1:5" s="5" customFormat="1" ht="13.5" customHeight="1" x14ac:dyDescent="0.5">
      <c r="B7" s="10" t="s">
        <v>7</v>
      </c>
      <c r="C7" s="11">
        <v>842.12674083998593</v>
      </c>
      <c r="D7" s="12">
        <v>580.98917637000193</v>
      </c>
    </row>
    <row r="8" spans="1:5" s="5" customFormat="1" ht="13.5" customHeight="1" x14ac:dyDescent="0.5">
      <c r="B8" s="13" t="s">
        <v>8</v>
      </c>
      <c r="C8" s="38">
        <f>C7/C5</f>
        <v>0.15421156183221577</v>
      </c>
      <c r="D8" s="14">
        <f>D7/D5</f>
        <v>0.11024584624355205</v>
      </c>
    </row>
    <row r="9" spans="1:5" s="5" customFormat="1" ht="13.5" customHeight="1" x14ac:dyDescent="0.5">
      <c r="B9" s="10" t="s">
        <v>9</v>
      </c>
      <c r="C9" s="11">
        <v>836.96914826999955</v>
      </c>
      <c r="D9" s="12">
        <v>479.32000000000005</v>
      </c>
    </row>
    <row r="10" spans="1:5" s="5" customFormat="1" ht="13.5" customHeight="1" x14ac:dyDescent="0.5">
      <c r="B10" s="13" t="s">
        <v>10</v>
      </c>
      <c r="C10" s="38">
        <f>C9/C5</f>
        <v>0.15326709543904732</v>
      </c>
      <c r="D10" s="14">
        <f>D9/D5</f>
        <v>9.0953568793864029E-2</v>
      </c>
    </row>
    <row r="11" spans="1:5" s="5" customFormat="1" ht="13.5" customHeight="1" x14ac:dyDescent="0.5">
      <c r="B11" s="10" t="s">
        <v>11</v>
      </c>
      <c r="C11" s="11">
        <f>C7-C9</f>
        <v>5.1575925699863774</v>
      </c>
      <c r="D11" s="12">
        <f>D7-D9</f>
        <v>101.66917637000188</v>
      </c>
    </row>
    <row r="12" spans="1:5" s="5" customFormat="1" ht="13.5" customHeight="1" x14ac:dyDescent="0.5">
      <c r="B12" s="13" t="s">
        <v>12</v>
      </c>
      <c r="C12" s="38">
        <f>C11/C5</f>
        <v>9.4446639316843491E-4</v>
      </c>
      <c r="D12" s="14">
        <f>D11/D5</f>
        <v>1.9292277449688016E-2</v>
      </c>
    </row>
    <row r="13" spans="1:5" s="5" customFormat="1" ht="13.5" customHeight="1" x14ac:dyDescent="0.5">
      <c r="B13" s="15" t="s">
        <v>13</v>
      </c>
      <c r="C13" s="16">
        <v>-78.556724430058978</v>
      </c>
      <c r="D13" s="17">
        <v>-141.09149792749997</v>
      </c>
    </row>
    <row r="14" spans="1:5" s="5" customFormat="1" ht="13.5" customHeight="1" x14ac:dyDescent="0.5">
      <c r="B14" s="18"/>
    </row>
    <row r="15" spans="1:5" s="5" customFormat="1" ht="13.5" customHeight="1" x14ac:dyDescent="0.5"/>
    <row r="16" spans="1:5" s="5" customFormat="1" ht="13.5" customHeight="1" x14ac:dyDescent="0.5">
      <c r="B16" s="7" t="s">
        <v>14</v>
      </c>
      <c r="C16" s="8" t="s">
        <v>3</v>
      </c>
      <c r="D16" s="9" t="s">
        <v>4</v>
      </c>
    </row>
    <row r="17" spans="2:4" s="5" customFormat="1" ht="13.5" customHeight="1" x14ac:dyDescent="0.5">
      <c r="B17" s="19" t="s">
        <v>15</v>
      </c>
      <c r="C17" s="20">
        <v>1240.0745038199668</v>
      </c>
      <c r="D17" s="21">
        <v>1197.5052144800002</v>
      </c>
    </row>
    <row r="18" spans="2:4" s="5" customFormat="1" ht="13.5" customHeight="1" x14ac:dyDescent="0.5">
      <c r="B18" s="19" t="s">
        <v>16</v>
      </c>
      <c r="C18" s="20">
        <v>908.47410428006344</v>
      </c>
      <c r="D18" s="21">
        <v>798.14877009999998</v>
      </c>
    </row>
    <row r="19" spans="2:4" s="5" customFormat="1" ht="13.5" customHeight="1" x14ac:dyDescent="0.5">
      <c r="B19" s="19" t="s">
        <v>17</v>
      </c>
      <c r="C19" s="20">
        <v>53.387912140000005</v>
      </c>
      <c r="D19" s="21">
        <v>97.352408769999997</v>
      </c>
    </row>
    <row r="20" spans="2:4" s="5" customFormat="1" ht="13.5" customHeight="1" x14ac:dyDescent="0.5">
      <c r="B20" s="19" t="s">
        <v>18</v>
      </c>
      <c r="C20" s="20">
        <v>114.0392750500005</v>
      </c>
      <c r="D20" s="21">
        <v>109.79423657000004</v>
      </c>
    </row>
    <row r="21" spans="2:4" s="5" customFormat="1" ht="13.5" customHeight="1" x14ac:dyDescent="0.5">
      <c r="B21" s="19" t="s">
        <v>19</v>
      </c>
      <c r="C21" s="20">
        <v>1943.8988363299109</v>
      </c>
      <c r="D21" s="21">
        <v>1657.3252660400003</v>
      </c>
    </row>
    <row r="22" spans="2:4" s="5" customFormat="1" ht="13.5" customHeight="1" x14ac:dyDescent="0.5">
      <c r="B22" s="19" t="s">
        <v>20</v>
      </c>
      <c r="C22" s="20">
        <v>657.79153758999996</v>
      </c>
      <c r="D22" s="21">
        <v>601.31946547999996</v>
      </c>
    </row>
    <row r="23" spans="2:4" s="5" customFormat="1" ht="13.5" customHeight="1" x14ac:dyDescent="0.5">
      <c r="B23" s="19" t="s">
        <v>21</v>
      </c>
      <c r="C23" s="20">
        <v>248.16786901999996</v>
      </c>
      <c r="D23" s="21">
        <v>262.66272497</v>
      </c>
    </row>
    <row r="24" spans="2:4" s="5" customFormat="1" ht="13.5" customHeight="1" x14ac:dyDescent="0.5">
      <c r="B24" s="19" t="s">
        <v>22</v>
      </c>
      <c r="C24" s="20">
        <v>55.138390440000002</v>
      </c>
      <c r="D24" s="21">
        <v>116.89999999999999</v>
      </c>
    </row>
    <row r="25" spans="2:4" s="5" customFormat="1" ht="13.5" customHeight="1" x14ac:dyDescent="0.5">
      <c r="B25" s="19" t="s">
        <v>23</v>
      </c>
      <c r="C25" s="20">
        <v>153.087633269999</v>
      </c>
      <c r="D25" s="21">
        <v>205.75304316</v>
      </c>
    </row>
    <row r="26" spans="2:4" s="5" customFormat="1" ht="13.5" customHeight="1" x14ac:dyDescent="0.5">
      <c r="B26" s="19" t="s">
        <v>86</v>
      </c>
      <c r="C26" s="20">
        <v>86.793396999999999</v>
      </c>
      <c r="D26" s="21">
        <v>223.18051600000001</v>
      </c>
    </row>
    <row r="27" spans="2:4" s="5" customFormat="1" ht="13.5" customHeight="1" x14ac:dyDescent="0.5">
      <c r="B27" s="15" t="s">
        <v>24</v>
      </c>
      <c r="C27" s="16">
        <f>+SUM(C17:C26)</f>
        <v>5460.8534589399405</v>
      </c>
      <c r="D27" s="17">
        <f>+SUM(D17:D26)</f>
        <v>5269.9416455700002</v>
      </c>
    </row>
    <row r="28" spans="2:4" s="5" customFormat="1" ht="13.5" customHeight="1" x14ac:dyDescent="0.5"/>
    <row r="29" spans="2:4" s="5" customFormat="1" ht="13.5" customHeight="1" x14ac:dyDescent="0.5">
      <c r="B29" s="7" t="s">
        <v>25</v>
      </c>
      <c r="C29" s="8" t="s">
        <v>3</v>
      </c>
      <c r="D29" s="9" t="s">
        <v>4</v>
      </c>
    </row>
    <row r="30" spans="2:4" s="5" customFormat="1" ht="13.5" customHeight="1" x14ac:dyDescent="0.5">
      <c r="B30" s="10" t="s">
        <v>5</v>
      </c>
      <c r="C30" s="11">
        <f>+C27</f>
        <v>5460.8534589399405</v>
      </c>
      <c r="D30" s="12">
        <f>+D27</f>
        <v>5269.9416455700002</v>
      </c>
    </row>
    <row r="31" spans="2:4" s="5" customFormat="1" ht="13.5" customHeight="1" x14ac:dyDescent="0.5">
      <c r="B31" s="10"/>
      <c r="C31" s="11"/>
      <c r="D31" s="12"/>
    </row>
    <row r="32" spans="2:4" s="5" customFormat="1" ht="13.5" customHeight="1" x14ac:dyDescent="0.5">
      <c r="B32" s="22" t="s">
        <v>26</v>
      </c>
      <c r="C32" s="20">
        <v>-2272.8329745699998</v>
      </c>
      <c r="D32" s="21">
        <v>-2212.58</v>
      </c>
    </row>
    <row r="33" spans="2:4" s="5" customFormat="1" ht="13.5" customHeight="1" x14ac:dyDescent="0.5">
      <c r="B33" s="22" t="s">
        <v>27</v>
      </c>
      <c r="C33" s="20">
        <v>-1535.8412519999999</v>
      </c>
      <c r="D33" s="21">
        <v>-1635.63</v>
      </c>
    </row>
    <row r="34" spans="2:4" s="5" customFormat="1" ht="13.5" customHeight="1" x14ac:dyDescent="0.5">
      <c r="B34" s="22" t="s">
        <v>28</v>
      </c>
      <c r="C34" s="20">
        <v>-527.72589453000001</v>
      </c>
      <c r="D34" s="21">
        <v>-533.79999999999995</v>
      </c>
    </row>
    <row r="35" spans="2:4" s="5" customFormat="1" ht="13.5" customHeight="1" x14ac:dyDescent="0.5">
      <c r="B35" s="10" t="s">
        <v>29</v>
      </c>
      <c r="C35" s="11">
        <f t="shared" ref="C35:D35" si="0">+SUM(C32:C34)</f>
        <v>-4336.4001210999995</v>
      </c>
      <c r="D35" s="12">
        <f t="shared" si="0"/>
        <v>-4382.01</v>
      </c>
    </row>
    <row r="36" spans="2:4" s="5" customFormat="1" ht="13.5" customHeight="1" x14ac:dyDescent="0.5">
      <c r="B36" s="19"/>
      <c r="C36" s="20"/>
      <c r="D36" s="21"/>
    </row>
    <row r="37" spans="2:4" s="5" customFormat="1" ht="13.5" customHeight="1" x14ac:dyDescent="0.5">
      <c r="B37" s="10" t="s">
        <v>30</v>
      </c>
      <c r="C37" s="11">
        <f t="shared" ref="C37" si="1">+C30+C35</f>
        <v>1124.453337839941</v>
      </c>
      <c r="D37" s="12">
        <f>+D30+D35</f>
        <v>887.93164557</v>
      </c>
    </row>
    <row r="38" spans="2:4" s="5" customFormat="1" ht="13.5" customHeight="1" x14ac:dyDescent="0.5">
      <c r="B38" s="19" t="s">
        <v>31</v>
      </c>
      <c r="C38" s="20">
        <v>-282.32659699995509</v>
      </c>
      <c r="D38" s="21">
        <v>-306.94246919999807</v>
      </c>
    </row>
    <row r="39" spans="2:4" s="5" customFormat="1" ht="13.5" customHeight="1" x14ac:dyDescent="0.5">
      <c r="B39" s="19"/>
      <c r="C39" s="20"/>
      <c r="D39" s="21"/>
    </row>
    <row r="40" spans="2:4" s="5" customFormat="1" ht="13.5" customHeight="1" x14ac:dyDescent="0.5">
      <c r="B40" s="15" t="s">
        <v>7</v>
      </c>
      <c r="C40" s="16">
        <f t="shared" ref="C40:D40" si="2">+C37+C38</f>
        <v>842.12674083998593</v>
      </c>
      <c r="D40" s="17">
        <f t="shared" si="2"/>
        <v>580.98917637000193</v>
      </c>
    </row>
    <row r="41" spans="2:4" s="5" customFormat="1" ht="13.5" customHeight="1" x14ac:dyDescent="0.5">
      <c r="B41" s="10"/>
      <c r="C41" s="11"/>
      <c r="D41" s="12"/>
    </row>
    <row r="42" spans="2:4" s="5" customFormat="1" ht="13.5" customHeight="1" x14ac:dyDescent="0.5">
      <c r="B42" s="10" t="s">
        <v>30</v>
      </c>
      <c r="C42" s="11">
        <v>1124.453337839941</v>
      </c>
      <c r="D42" s="12">
        <v>887.93164557</v>
      </c>
    </row>
    <row r="43" spans="2:4" s="5" customFormat="1" ht="13.5" customHeight="1" x14ac:dyDescent="0.5">
      <c r="B43" s="19" t="s">
        <v>32</v>
      </c>
      <c r="C43" s="20">
        <v>-998.97834826999997</v>
      </c>
      <c r="D43" s="21">
        <v>-813.82173549749996</v>
      </c>
    </row>
    <row r="44" spans="2:4" s="5" customFormat="1" ht="13.5" customHeight="1" x14ac:dyDescent="0.5">
      <c r="B44" s="19" t="s">
        <v>33</v>
      </c>
      <c r="C44" s="20">
        <v>-52.770901000000002</v>
      </c>
      <c r="D44" s="21">
        <v>-51.787002000000001</v>
      </c>
    </row>
    <row r="45" spans="2:4" s="5" customFormat="1" ht="13.5" customHeight="1" x14ac:dyDescent="0.5">
      <c r="B45" s="19" t="s">
        <v>34</v>
      </c>
      <c r="C45" s="20">
        <v>-151.26081300000001</v>
      </c>
      <c r="D45" s="21">
        <v>-163.41440600000001</v>
      </c>
    </row>
    <row r="46" spans="2:4" s="5" customFormat="1" ht="13.5" customHeight="1" x14ac:dyDescent="0.5">
      <c r="B46" s="19"/>
      <c r="C46" s="20"/>
      <c r="D46" s="21"/>
    </row>
    <row r="47" spans="2:4" s="5" customFormat="1" ht="13.5" customHeight="1" x14ac:dyDescent="0.5">
      <c r="B47" s="19"/>
      <c r="D47" s="23"/>
    </row>
    <row r="48" spans="2:4" s="5" customFormat="1" ht="13.5" customHeight="1" x14ac:dyDescent="0.5">
      <c r="B48" s="10" t="s">
        <v>13</v>
      </c>
      <c r="C48" s="11">
        <f>+SUM(C42:C46)</f>
        <v>-78.556724430058978</v>
      </c>
      <c r="D48" s="12">
        <f>+SUM(D42:D46)</f>
        <v>-141.09149792749997</v>
      </c>
    </row>
    <row r="49" spans="2:4" ht="12.9" x14ac:dyDescent="0.35">
      <c r="B49" s="19" t="s">
        <v>35</v>
      </c>
      <c r="C49" s="20">
        <v>-295.97918164000004</v>
      </c>
      <c r="D49" s="21">
        <v>-293.83220213000004</v>
      </c>
    </row>
    <row r="50" spans="2:4" s="5" customFormat="1" ht="13.5" customHeight="1" x14ac:dyDescent="0.5">
      <c r="B50" s="19" t="s">
        <v>36</v>
      </c>
      <c r="C50" s="20">
        <v>10.28300445</v>
      </c>
      <c r="D50" s="21">
        <v>1.7523789999999999</v>
      </c>
    </row>
    <row r="51" spans="2:4" s="5" customFormat="1" ht="13.5" customHeight="1" x14ac:dyDescent="0.5">
      <c r="B51" s="19"/>
      <c r="C51" s="20"/>
      <c r="D51" s="21"/>
    </row>
    <row r="52" spans="2:4" s="5" customFormat="1" ht="13.5" customHeight="1" x14ac:dyDescent="0.5">
      <c r="B52" s="10" t="s">
        <v>37</v>
      </c>
      <c r="C52" s="11">
        <f>+SUM(C48:C50)</f>
        <v>-364.25290162005899</v>
      </c>
      <c r="D52" s="12">
        <f>+SUM(D48:D50)</f>
        <v>-433.17132105749999</v>
      </c>
    </row>
    <row r="53" spans="2:4" s="5" customFormat="1" ht="13.5" customHeight="1" x14ac:dyDescent="0.5">
      <c r="B53" s="19" t="s">
        <v>38</v>
      </c>
      <c r="C53" s="20">
        <v>73.314655932011874</v>
      </c>
      <c r="D53" s="21">
        <v>89.226526000000007</v>
      </c>
    </row>
    <row r="54" spans="2:4" s="5" customFormat="1" ht="13.5" customHeight="1" x14ac:dyDescent="0.5">
      <c r="B54" s="19"/>
      <c r="C54" s="20"/>
      <c r="D54" s="21"/>
    </row>
    <row r="55" spans="2:4" s="5" customFormat="1" ht="13.5" customHeight="1" x14ac:dyDescent="0.5">
      <c r="B55" s="10" t="s">
        <v>39</v>
      </c>
      <c r="C55" s="11">
        <f>SUM(C52:C53)</f>
        <v>-290.93824568804712</v>
      </c>
      <c r="D55" s="12">
        <f>+SUM(D52:D53)</f>
        <v>-343.94479505749996</v>
      </c>
    </row>
    <row r="56" spans="2:4" s="5" customFormat="1" ht="12.9" x14ac:dyDescent="0.5">
      <c r="B56" s="19" t="s">
        <v>40</v>
      </c>
      <c r="C56" s="5">
        <v>0</v>
      </c>
      <c r="D56" s="21">
        <v>0</v>
      </c>
    </row>
    <row r="57" spans="2:4" s="5" customFormat="1" ht="13.5" customHeight="1" x14ac:dyDescent="0.5">
      <c r="B57" s="19"/>
      <c r="C57" s="11"/>
      <c r="D57" s="12"/>
    </row>
    <row r="58" spans="2:4" s="5" customFormat="1" ht="13.5" customHeight="1" x14ac:dyDescent="0.5">
      <c r="B58" s="15" t="s">
        <v>41</v>
      </c>
      <c r="C58" s="16">
        <f t="shared" ref="C58" si="3">+C55+C56</f>
        <v>-290.93824568804712</v>
      </c>
      <c r="D58" s="17">
        <f>+D55+D56</f>
        <v>-343.94479505749996</v>
      </c>
    </row>
    <row r="59" spans="2:4" s="5" customFormat="1" ht="13.5" customHeight="1" x14ac:dyDescent="0.5"/>
    <row r="60" spans="2:4" s="5" customFormat="1" ht="13.5" customHeight="1" x14ac:dyDescent="0.5">
      <c r="B60" s="7" t="s">
        <v>42</v>
      </c>
      <c r="C60" s="8" t="s">
        <v>3</v>
      </c>
      <c r="D60" s="9" t="s">
        <v>4</v>
      </c>
    </row>
    <row r="61" spans="2:4" s="5" customFormat="1" ht="13.5" customHeight="1" x14ac:dyDescent="0.5">
      <c r="B61" s="10" t="s">
        <v>43</v>
      </c>
      <c r="D61" s="23"/>
    </row>
    <row r="62" spans="2:4" s="5" customFormat="1" ht="13.5" customHeight="1" x14ac:dyDescent="0.5">
      <c r="B62" s="22" t="s">
        <v>44</v>
      </c>
      <c r="C62" s="24">
        <f>+C37/C30</f>
        <v>0.20591164848034937</v>
      </c>
      <c r="D62" s="25">
        <f>+D37/D30</f>
        <v>0.16848984396561772</v>
      </c>
    </row>
    <row r="63" spans="2:4" s="5" customFormat="1" ht="13.5" customHeight="1" x14ac:dyDescent="0.5">
      <c r="B63" s="22" t="s">
        <v>45</v>
      </c>
      <c r="C63" s="24">
        <f>+C40/C30</f>
        <v>0.15421156183221577</v>
      </c>
      <c r="D63" s="25">
        <f>+D40/D30</f>
        <v>0.11024584624355205</v>
      </c>
    </row>
    <row r="64" spans="2:4" s="5" customFormat="1" ht="13.5" customHeight="1" x14ac:dyDescent="0.5">
      <c r="B64" s="22" t="s">
        <v>46</v>
      </c>
      <c r="C64" s="24">
        <f>+C55/C30</f>
        <v>-5.3277065183236758E-2</v>
      </c>
      <c r="D64" s="25">
        <f>+D55/D30</f>
        <v>-6.5265389674025259E-2</v>
      </c>
    </row>
    <row r="65" spans="2:4" s="5" customFormat="1" ht="13.5" customHeight="1" x14ac:dyDescent="0.5">
      <c r="B65" s="19"/>
      <c r="C65" s="24"/>
      <c r="D65" s="25"/>
    </row>
    <row r="66" spans="2:4" s="5" customFormat="1" ht="13.5" customHeight="1" x14ac:dyDescent="0.5">
      <c r="B66" s="10" t="s">
        <v>47</v>
      </c>
      <c r="C66" s="24"/>
      <c r="D66" s="25"/>
    </row>
    <row r="67" spans="2:4" s="5" customFormat="1" ht="13.5" customHeight="1" x14ac:dyDescent="0.5">
      <c r="B67" s="22" t="s">
        <v>48</v>
      </c>
      <c r="C67" s="24">
        <f>+C9/C5</f>
        <v>0.15326709543904732</v>
      </c>
      <c r="D67" s="25">
        <f>+D9/D5</f>
        <v>9.0953568793864029E-2</v>
      </c>
    </row>
    <row r="68" spans="2:4" s="5" customFormat="1" ht="13.5" customHeight="1" x14ac:dyDescent="0.5">
      <c r="B68" s="22" t="s">
        <v>12</v>
      </c>
      <c r="C68" s="24">
        <f>+C11/C5</f>
        <v>9.4446639316843491E-4</v>
      </c>
      <c r="D68" s="25">
        <f>+D11/D5</f>
        <v>1.9292277449688016E-2</v>
      </c>
    </row>
    <row r="69" spans="2:4" s="5" customFormat="1" ht="13.5" customHeight="1" x14ac:dyDescent="0.5">
      <c r="B69" s="19"/>
      <c r="C69" s="24"/>
      <c r="D69" s="25"/>
    </row>
    <row r="70" spans="2:4" s="5" customFormat="1" ht="13.5" customHeight="1" x14ac:dyDescent="0.5">
      <c r="B70" s="10" t="s">
        <v>49</v>
      </c>
      <c r="C70" s="24"/>
      <c r="D70" s="25"/>
    </row>
    <row r="71" spans="2:4" s="5" customFormat="1" ht="13.5" customHeight="1" x14ac:dyDescent="0.5">
      <c r="B71" s="22" t="s">
        <v>50</v>
      </c>
      <c r="C71" s="24">
        <f t="shared" ref="C71:D73" si="4">-C32/C$30</f>
        <v>0.41620471811950099</v>
      </c>
      <c r="D71" s="25">
        <f t="shared" si="4"/>
        <v>0.41984905124327726</v>
      </c>
    </row>
    <row r="72" spans="2:4" s="5" customFormat="1" ht="13.5" customHeight="1" x14ac:dyDescent="0.5">
      <c r="B72" s="22" t="s">
        <v>51</v>
      </c>
      <c r="C72" s="24">
        <f t="shared" si="4"/>
        <v>0.28124564476010255</v>
      </c>
      <c r="D72" s="25">
        <f t="shared" si="4"/>
        <v>0.31036966061568017</v>
      </c>
    </row>
    <row r="73" spans="2:4" s="5" customFormat="1" ht="13.5" customHeight="1" x14ac:dyDescent="0.5">
      <c r="B73" s="22" t="s">
        <v>52</v>
      </c>
      <c r="C73" s="24">
        <f t="shared" si="4"/>
        <v>9.6637988640047121E-2</v>
      </c>
      <c r="D73" s="25">
        <f t="shared" si="4"/>
        <v>0.10129144417542479</v>
      </c>
    </row>
    <row r="74" spans="2:4" s="5" customFormat="1" ht="13.5" customHeight="1" x14ac:dyDescent="0.5">
      <c r="B74" s="22" t="s">
        <v>53</v>
      </c>
      <c r="C74" s="24">
        <f>-C38/C30</f>
        <v>5.1700086648133615E-2</v>
      </c>
      <c r="D74" s="25">
        <f>-D38/D30</f>
        <v>5.8243997722065663E-2</v>
      </c>
    </row>
    <row r="75" spans="2:4" s="5" customFormat="1" ht="13.5" customHeight="1" x14ac:dyDescent="0.5">
      <c r="B75" s="26" t="s">
        <v>54</v>
      </c>
      <c r="C75" s="27">
        <f>-C43/C30</f>
        <v>0.18293447274886615</v>
      </c>
      <c r="D75" s="28">
        <f>-D43/D30</f>
        <v>0.15442708671767019</v>
      </c>
    </row>
    <row r="76" spans="2:4" s="5" customFormat="1" ht="13.5" customHeight="1" x14ac:dyDescent="0.5"/>
    <row r="77" spans="2:4" s="5" customFormat="1" ht="13.5" customHeight="1" x14ac:dyDescent="0.5">
      <c r="B77" s="7" t="s">
        <v>55</v>
      </c>
      <c r="C77" s="8" t="s">
        <v>3</v>
      </c>
      <c r="D77" s="9" t="s">
        <v>4</v>
      </c>
    </row>
    <row r="78" spans="2:4" s="5" customFormat="1" ht="13.5" customHeight="1" x14ac:dyDescent="0.5">
      <c r="B78" s="29" t="s">
        <v>56</v>
      </c>
      <c r="C78" s="20">
        <v>-136.32669699995509</v>
      </c>
      <c r="D78" s="21">
        <v>-155.53</v>
      </c>
    </row>
    <row r="79" spans="2:4" s="5" customFormat="1" ht="13.5" customHeight="1" x14ac:dyDescent="0.5">
      <c r="B79" s="29" t="s">
        <v>57</v>
      </c>
      <c r="C79" s="20">
        <v>-147.48216199999999</v>
      </c>
      <c r="D79" s="21">
        <v>-154.17784</v>
      </c>
    </row>
    <row r="80" spans="2:4" s="5" customFormat="1" ht="13.5" customHeight="1" x14ac:dyDescent="0.5">
      <c r="B80" s="29" t="s">
        <v>58</v>
      </c>
      <c r="C80" s="20">
        <v>1.482262</v>
      </c>
      <c r="D80" s="21">
        <v>1.7688470000000001</v>
      </c>
    </row>
    <row r="81" spans="2:4" s="5" customFormat="1" ht="13.5" customHeight="1" x14ac:dyDescent="0.5">
      <c r="B81" s="30" t="s">
        <v>31</v>
      </c>
      <c r="C81" s="11">
        <f t="shared" ref="C81" si="5">+SUM(C78:C80)</f>
        <v>-282.32659699995509</v>
      </c>
      <c r="D81" s="12">
        <f>+SUM(D78:D80)</f>
        <v>-307.93899300000004</v>
      </c>
    </row>
    <row r="82" spans="2:4" s="5" customFormat="1" ht="13.5" customHeight="1" x14ac:dyDescent="0.5">
      <c r="B82" s="31"/>
      <c r="C82" s="32"/>
      <c r="D82" s="39"/>
    </row>
    <row r="83" spans="2:4" s="5" customFormat="1" ht="13.5" customHeight="1" x14ac:dyDescent="0.5">
      <c r="B83" s="19" t="s">
        <v>57</v>
      </c>
      <c r="C83" s="20">
        <v>-147.48216199999999</v>
      </c>
      <c r="D83" s="21">
        <v>-154.17784</v>
      </c>
    </row>
    <row r="84" spans="2:4" s="5" customFormat="1" ht="13.5" customHeight="1" x14ac:dyDescent="0.5">
      <c r="B84" s="19" t="s">
        <v>58</v>
      </c>
      <c r="C84" s="20">
        <v>1.482262</v>
      </c>
      <c r="D84" s="21">
        <v>1.7688470000000001</v>
      </c>
    </row>
    <row r="85" spans="2:4" s="5" customFormat="1" ht="13.5" customHeight="1" x14ac:dyDescent="0.5">
      <c r="B85" s="19" t="s">
        <v>34</v>
      </c>
      <c r="C85" s="20">
        <v>-151.26081300000001</v>
      </c>
      <c r="D85" s="21">
        <v>-163.41440600000001</v>
      </c>
    </row>
    <row r="86" spans="2:4" s="5" customFormat="1" ht="13.5" customHeight="1" x14ac:dyDescent="0.5">
      <c r="B86" s="15" t="s">
        <v>59</v>
      </c>
      <c r="C86" s="16">
        <f>+SUM(C83:C85)</f>
        <v>-297.26071300000001</v>
      </c>
      <c r="D86" s="17">
        <f>+SUM(D83:D85)</f>
        <v>-315.82339899999999</v>
      </c>
    </row>
    <row r="87" spans="2:4" s="5" customFormat="1" ht="13.5" customHeight="1" x14ac:dyDescent="0.5"/>
    <row r="88" spans="2:4" s="5" customFormat="1" ht="13.5" customHeight="1" x14ac:dyDescent="0.5">
      <c r="B88" s="7" t="s">
        <v>60</v>
      </c>
      <c r="C88" s="8" t="s">
        <v>3</v>
      </c>
      <c r="D88" s="9" t="s">
        <v>4</v>
      </c>
    </row>
    <row r="89" spans="2:4" s="5" customFormat="1" ht="13.5" customHeight="1" x14ac:dyDescent="0.5">
      <c r="B89" s="19" t="s">
        <v>61</v>
      </c>
      <c r="C89" s="20">
        <v>-60.227603400000007</v>
      </c>
      <c r="D89" s="21">
        <v>-63.66</v>
      </c>
    </row>
    <row r="90" spans="2:4" s="5" customFormat="1" ht="13.5" customHeight="1" x14ac:dyDescent="0.5">
      <c r="B90" s="19" t="s">
        <v>62</v>
      </c>
      <c r="C90" s="20">
        <v>-190.9338928900001</v>
      </c>
      <c r="D90" s="21">
        <v>-99.5</v>
      </c>
    </row>
    <row r="91" spans="2:4" s="5" customFormat="1" ht="13.5" customHeight="1" x14ac:dyDescent="0.5">
      <c r="B91" s="19" t="s">
        <v>63</v>
      </c>
      <c r="C91" s="20">
        <v>-585.80765197999949</v>
      </c>
      <c r="D91" s="21">
        <v>-316.16000000000003</v>
      </c>
    </row>
    <row r="92" spans="2:4" s="5" customFormat="1" ht="13.5" customHeight="1" x14ac:dyDescent="0.5">
      <c r="B92" s="10" t="s">
        <v>9</v>
      </c>
      <c r="C92" s="11">
        <f t="shared" ref="C92:D92" si="6">+SUM(C89:C91)</f>
        <v>-836.96914826999955</v>
      </c>
      <c r="D92" s="12">
        <f t="shared" si="6"/>
        <v>-479.32000000000005</v>
      </c>
    </row>
    <row r="93" spans="2:4" s="5" customFormat="1" ht="13.5" customHeight="1" x14ac:dyDescent="0.5">
      <c r="B93" s="19" t="s">
        <v>84</v>
      </c>
      <c r="C93" s="20">
        <v>7</v>
      </c>
      <c r="D93" s="21">
        <v>0</v>
      </c>
    </row>
    <row r="94" spans="2:4" s="5" customFormat="1" ht="13.5" customHeight="1" x14ac:dyDescent="0.5">
      <c r="B94" s="19" t="s">
        <v>85</v>
      </c>
      <c r="C94" s="20">
        <v>938</v>
      </c>
      <c r="D94" s="21">
        <v>0</v>
      </c>
    </row>
    <row r="95" spans="2:4" s="5" customFormat="1" ht="13.5" customHeight="1" x14ac:dyDescent="0.5">
      <c r="B95" s="15" t="s">
        <v>64</v>
      </c>
      <c r="C95" s="16">
        <f>+SUM(C92:C94)</f>
        <v>108.03085173000045</v>
      </c>
      <c r="D95" s="17">
        <f>+SUM(D92:D94)</f>
        <v>-479.32000000000005</v>
      </c>
    </row>
    <row r="96" spans="2:4" s="5" customFormat="1" ht="13.5" customHeight="1" x14ac:dyDescent="0.5"/>
    <row r="97" spans="2:4" s="5" customFormat="1" ht="13.5" customHeight="1" x14ac:dyDescent="0.5">
      <c r="B97" s="7" t="s">
        <v>65</v>
      </c>
      <c r="C97" s="8" t="s">
        <v>3</v>
      </c>
      <c r="D97" s="9" t="s">
        <v>4</v>
      </c>
    </row>
    <row r="98" spans="2:4" s="5" customFormat="1" ht="13.5" customHeight="1" x14ac:dyDescent="0.5">
      <c r="B98" s="19" t="s">
        <v>66</v>
      </c>
      <c r="C98" s="20">
        <v>-153.11951629999999</v>
      </c>
      <c r="D98" s="21">
        <v>-223.39710439999999</v>
      </c>
    </row>
    <row r="99" spans="2:4" s="5" customFormat="1" ht="13.5" customHeight="1" x14ac:dyDescent="0.5">
      <c r="B99" s="19" t="s">
        <v>67</v>
      </c>
      <c r="C99" s="20">
        <v>-151.18486224</v>
      </c>
      <c r="D99" s="21">
        <v>-139.0488158675</v>
      </c>
    </row>
    <row r="100" spans="2:4" s="5" customFormat="1" ht="13.5" customHeight="1" x14ac:dyDescent="0.5">
      <c r="B100" s="19" t="s">
        <v>68</v>
      </c>
      <c r="C100" s="20">
        <v>-694.67396972999995</v>
      </c>
      <c r="D100" s="21">
        <v>-451.37581523</v>
      </c>
    </row>
    <row r="101" spans="2:4" s="5" customFormat="1" ht="13.5" customHeight="1" x14ac:dyDescent="0.5">
      <c r="B101" s="10" t="s">
        <v>32</v>
      </c>
      <c r="C101" s="11">
        <f t="shared" ref="C101:D101" si="7">+C98+C99+C100</f>
        <v>-998.97834826999997</v>
      </c>
      <c r="D101" s="12">
        <f t="shared" si="7"/>
        <v>-813.82173549749996</v>
      </c>
    </row>
    <row r="102" spans="2:4" s="5" customFormat="1" ht="13.5" customHeight="1" x14ac:dyDescent="0.5">
      <c r="B102" s="19" t="s">
        <v>33</v>
      </c>
      <c r="C102" s="20">
        <v>-52.770901000000002</v>
      </c>
      <c r="D102" s="21">
        <v>-51.787002000000001</v>
      </c>
    </row>
    <row r="103" spans="2:4" s="5" customFormat="1" ht="13.5" customHeight="1" x14ac:dyDescent="0.5">
      <c r="B103" s="19" t="s">
        <v>34</v>
      </c>
      <c r="C103" s="20">
        <v>-151.26081300000001</v>
      </c>
      <c r="D103" s="21">
        <v>-163.41440600000001</v>
      </c>
    </row>
    <row r="104" spans="2:4" s="5" customFormat="1" ht="13.5" customHeight="1" x14ac:dyDescent="0.5">
      <c r="B104" s="15" t="s">
        <v>69</v>
      </c>
      <c r="C104" s="16">
        <f>+SUM(C101:C103)</f>
        <v>-1203.0100622700002</v>
      </c>
      <c r="D104" s="17">
        <f>+SUM(D101:D103)</f>
        <v>-1029.0231434975001</v>
      </c>
    </row>
    <row r="105" spans="2:4" s="5" customFormat="1" ht="13.5" customHeight="1" x14ac:dyDescent="0.5"/>
    <row r="106" spans="2:4" s="5" customFormat="1" ht="13.5" customHeight="1" x14ac:dyDescent="0.5">
      <c r="B106" s="7" t="s">
        <v>70</v>
      </c>
      <c r="C106" s="8" t="s">
        <v>3</v>
      </c>
      <c r="D106" s="9" t="s">
        <v>4</v>
      </c>
    </row>
    <row r="107" spans="2:4" s="5" customFormat="1" ht="13.5" customHeight="1" x14ac:dyDescent="0.5">
      <c r="B107" s="19" t="s">
        <v>9</v>
      </c>
      <c r="C107" s="20">
        <f>-C92</f>
        <v>836.96914826999955</v>
      </c>
      <c r="D107" s="21">
        <f>-D92</f>
        <v>479.32000000000005</v>
      </c>
    </row>
    <row r="108" spans="2:4" s="5" customFormat="1" ht="13.5" customHeight="1" x14ac:dyDescent="0.5">
      <c r="B108" s="19" t="s">
        <v>32</v>
      </c>
      <c r="C108" s="20">
        <f>C101</f>
        <v>-998.97834826999997</v>
      </c>
      <c r="D108" s="21">
        <f>D101</f>
        <v>-813.82173549749996</v>
      </c>
    </row>
    <row r="109" spans="2:4" s="5" customFormat="1" ht="13.5" customHeight="1" x14ac:dyDescent="0.5">
      <c r="B109" s="15" t="s">
        <v>71</v>
      </c>
      <c r="C109" s="16">
        <f>+C107+C108</f>
        <v>-162.00920000000042</v>
      </c>
      <c r="D109" s="17">
        <f>+D108+D107</f>
        <v>-334.50173549749991</v>
      </c>
    </row>
    <row r="110" spans="2:4" s="5" customFormat="1" ht="13.5" customHeight="1" x14ac:dyDescent="0.5"/>
    <row r="111" spans="2:4" s="5" customFormat="1" ht="13.5" customHeight="1" x14ac:dyDescent="0.5">
      <c r="B111" s="7" t="s">
        <v>72</v>
      </c>
      <c r="C111" s="8" t="s">
        <v>3</v>
      </c>
      <c r="D111" s="9" t="s">
        <v>4</v>
      </c>
    </row>
    <row r="112" spans="2:4" s="5" customFormat="1" ht="13.5" customHeight="1" x14ac:dyDescent="0.5">
      <c r="B112" s="19" t="s">
        <v>73</v>
      </c>
      <c r="C112" s="20">
        <f>-C91</f>
        <v>585.80765197999949</v>
      </c>
      <c r="D112" s="21">
        <f>-D91</f>
        <v>316.16000000000003</v>
      </c>
    </row>
    <row r="113" spans="2:4" s="5" customFormat="1" ht="13.5" customHeight="1" x14ac:dyDescent="0.5">
      <c r="B113" s="19" t="s">
        <v>68</v>
      </c>
      <c r="C113" s="20">
        <f>C100</f>
        <v>-694.67396972999995</v>
      </c>
      <c r="D113" s="21">
        <f>D100</f>
        <v>-451.37581523</v>
      </c>
    </row>
    <row r="114" spans="2:4" s="5" customFormat="1" ht="13.5" customHeight="1" x14ac:dyDescent="0.5">
      <c r="B114" s="15" t="s">
        <v>74</v>
      </c>
      <c r="C114" s="16">
        <v>2337.32603027</v>
      </c>
      <c r="D114" s="17">
        <f>2427+SUM(D112:D113)</f>
        <v>2291.7841847700001</v>
      </c>
    </row>
    <row r="115" spans="2:4" s="5" customFormat="1" ht="13.5" customHeight="1" x14ac:dyDescent="0.5"/>
    <row r="116" spans="2:4" s="5" customFormat="1" ht="13.5" customHeight="1" x14ac:dyDescent="0.5"/>
    <row r="117" spans="2:4" s="5" customFormat="1" ht="13.5" customHeight="1" x14ac:dyDescent="0.5">
      <c r="B117" s="33" t="s">
        <v>75</v>
      </c>
    </row>
    <row r="118" spans="2:4" s="5" customFormat="1" ht="13.5" customHeight="1" x14ac:dyDescent="0.5">
      <c r="B118" s="34"/>
    </row>
    <row r="119" spans="2:4" s="5" customFormat="1" ht="13.5" customHeight="1" x14ac:dyDescent="0.5">
      <c r="B119" s="35" t="s">
        <v>76</v>
      </c>
    </row>
    <row r="120" spans="2:4" s="5" customFormat="1" ht="12.9" x14ac:dyDescent="0.5">
      <c r="B120" s="35"/>
    </row>
    <row r="121" spans="2:4" s="5" customFormat="1" ht="13.5" customHeight="1" x14ac:dyDescent="0.5">
      <c r="B121" s="36" t="s">
        <v>77</v>
      </c>
    </row>
    <row r="122" spans="2:4" s="5" customFormat="1" ht="12.9" x14ac:dyDescent="0.5">
      <c r="B122" s="35" t="s">
        <v>78</v>
      </c>
    </row>
    <row r="123" spans="2:4" s="5" customFormat="1" ht="13.5" customHeight="1" x14ac:dyDescent="0.5">
      <c r="B123" s="35"/>
    </row>
    <row r="124" spans="2:4" s="5" customFormat="1" ht="13.5" customHeight="1" x14ac:dyDescent="0.5">
      <c r="B124" s="35" t="s">
        <v>79</v>
      </c>
    </row>
    <row r="125" spans="2:4" s="5" customFormat="1" ht="12.9" x14ac:dyDescent="0.5">
      <c r="B125" s="35" t="s">
        <v>80</v>
      </c>
    </row>
    <row r="126" spans="2:4" s="5" customFormat="1" ht="13.5" customHeight="1" x14ac:dyDescent="0.5">
      <c r="B126" s="35" t="s">
        <v>81</v>
      </c>
    </row>
    <row r="127" spans="2:4" s="5" customFormat="1" ht="13.5" customHeight="1" x14ac:dyDescent="0.5">
      <c r="B127" s="35"/>
    </row>
    <row r="128" spans="2:4" s="5" customFormat="1" ht="13.5" customHeight="1" x14ac:dyDescent="0.5">
      <c r="B128" s="35" t="s">
        <v>87</v>
      </c>
    </row>
    <row r="129" spans="2:4" s="5" customFormat="1" ht="12.9" x14ac:dyDescent="0.5">
      <c r="B129" s="35"/>
    </row>
    <row r="130" spans="2:4" s="5" customFormat="1" ht="13.5" customHeight="1" x14ac:dyDescent="0.5">
      <c r="B130" s="35" t="s">
        <v>82</v>
      </c>
    </row>
    <row r="131" spans="2:4" s="5" customFormat="1" ht="4.5" customHeight="1" x14ac:dyDescent="0.35">
      <c r="B131" s="2"/>
      <c r="C131" s="2"/>
      <c r="D131" s="2"/>
    </row>
    <row r="132" spans="2:4" s="5" customFormat="1" ht="13.5" customHeight="1" x14ac:dyDescent="0.35">
      <c r="B132" s="37"/>
      <c r="C132" s="2"/>
      <c r="D132" s="2"/>
    </row>
    <row r="133" spans="2:4" ht="12.9" hidden="1" x14ac:dyDescent="0.35"/>
    <row r="134" spans="2:4" ht="12.9" hidden="1" x14ac:dyDescent="0.35"/>
    <row r="135" spans="2:4" ht="12.9" x14ac:dyDescent="0.35"/>
    <row r="136" spans="2:4" ht="12.9" hidden="1" x14ac:dyDescent="0.35"/>
    <row r="137" spans="2:4" ht="12.9" hidden="1" x14ac:dyDescent="0.35"/>
    <row r="142" spans="2:4" ht="12.9" hidden="1" x14ac:dyDescent="0.35"/>
    <row r="143" spans="2:4" ht="12.9" hidden="1" x14ac:dyDescent="0.35"/>
    <row r="144" spans="2:4" ht="12.9" hidden="1" x14ac:dyDescent="0.35"/>
    <row r="145" spans="2:2" ht="12.9" hidden="1" x14ac:dyDescent="0.35"/>
    <row r="146" spans="2:2" ht="12.9" hidden="1" x14ac:dyDescent="0.35"/>
    <row r="147" spans="2:2" ht="12.9" hidden="1" x14ac:dyDescent="0.35"/>
    <row r="148" spans="2:2" ht="12.9" hidden="1" x14ac:dyDescent="0.35">
      <c r="B148" s="2" t="s">
        <v>83</v>
      </c>
    </row>
    <row r="149" spans="2:2" ht="12.9" hidden="1" x14ac:dyDescent="0.35"/>
    <row r="150" spans="2:2" ht="12.9" hidden="1" x14ac:dyDescent="0.35"/>
    <row r="151" spans="2:2" ht="12.9" hidden="1" x14ac:dyDescent="0.35"/>
    <row r="152" spans="2:2" ht="12.9" hidden="1" x14ac:dyDescent="0.35"/>
    <row r="153" spans="2:2" ht="12.9" hidden="1" x14ac:dyDescent="0.35"/>
    <row r="154" spans="2:2" ht="12.9" hidden="1" x14ac:dyDescent="0.35"/>
    <row r="155" spans="2:2" ht="12.9" hidden="1" x14ac:dyDescent="0.35"/>
    <row r="156" spans="2:2" ht="12.9" hidden="1" x14ac:dyDescent="0.35"/>
    <row r="157" spans="2:2" ht="12.9" hidden="1" x14ac:dyDescent="0.35"/>
    <row r="158" spans="2:2" ht="12.9" hidden="1" x14ac:dyDescent="0.35"/>
    <row r="159" spans="2:2" ht="12.9" hidden="1" x14ac:dyDescent="0.35"/>
    <row r="160" spans="2:2" ht="12.9" hidden="1" x14ac:dyDescent="0.35"/>
    <row r="161" ht="12.9" hidden="1" x14ac:dyDescent="0.35"/>
    <row r="162" ht="12.9" hidden="1" x14ac:dyDescent="0.35"/>
    <row r="163" ht="12.9" hidden="1" x14ac:dyDescent="0.35"/>
    <row r="164" ht="12.9" hidden="1" x14ac:dyDescent="0.35"/>
    <row r="165" ht="12.9" hidden="1" x14ac:dyDescent="0.35"/>
    <row r="166" ht="12.9" hidden="1" x14ac:dyDescent="0.35"/>
    <row r="167" ht="12.9" hidden="1" x14ac:dyDescent="0.35"/>
    <row r="168" ht="12.9" hidden="1" x14ac:dyDescent="0.35"/>
    <row r="169" ht="12.9" hidden="1" x14ac:dyDescent="0.35"/>
    <row r="171" ht="12.9" hidden="1" x14ac:dyDescent="0.35"/>
    <row r="172" ht="12.9" hidden="1" x14ac:dyDescent="0.35"/>
    <row r="173" ht="12.9" hidden="1" x14ac:dyDescent="0.35"/>
    <row r="174" ht="12.9" hidden="1" x14ac:dyDescent="0.35"/>
    <row r="175" ht="12.9" hidden="1" x14ac:dyDescent="0.35"/>
    <row r="176" ht="12.9" hidden="1" x14ac:dyDescent="0.35"/>
    <row r="177" ht="12.9" hidden="1" x14ac:dyDescent="0.35"/>
    <row r="178" ht="12.9" hidden="1" x14ac:dyDescent="0.35"/>
    <row r="179" ht="12.9" hidden="1" x14ac:dyDescent="0.35"/>
    <row r="180" ht="12.9" hidden="1" x14ac:dyDescent="0.35"/>
    <row r="181" ht="12.9" hidden="1" x14ac:dyDescent="0.35"/>
    <row r="182" ht="12.9" hidden="1" x14ac:dyDescent="0.35"/>
    <row r="183" ht="12.9" hidden="1" x14ac:dyDescent="0.35"/>
    <row r="184" ht="12.9" hidden="1" x14ac:dyDescent="0.35"/>
    <row r="185" ht="12.9" hidden="1" x14ac:dyDescent="0.35"/>
    <row r="186" ht="12.9" hidden="1" x14ac:dyDescent="0.35"/>
    <row r="187" ht="12.9" hidden="1" x14ac:dyDescent="0.35"/>
    <row r="188" ht="12.9" hidden="1" x14ac:dyDescent="0.35"/>
    <row r="189" ht="12.9" hidden="1" x14ac:dyDescent="0.35"/>
    <row r="190" ht="12.9" hidden="1" x14ac:dyDescent="0.35"/>
    <row r="191" ht="12.9" hidden="1" x14ac:dyDescent="0.35"/>
    <row r="192" ht="12.9" hidden="1" x14ac:dyDescent="0.35"/>
    <row r="193" ht="13.5" hidden="1" customHeight="1" x14ac:dyDescent="0.35"/>
    <row r="194" ht="13.5" hidden="1" customHeight="1" x14ac:dyDescent="0.35"/>
    <row r="195" ht="13.5" hidden="1" customHeight="1" x14ac:dyDescent="0.35"/>
    <row r="196" ht="13.5" hidden="1" customHeight="1" x14ac:dyDescent="0.35"/>
    <row r="197" ht="0" hidden="1" customHeigh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BCBE247B30C4D923218991954936A" ma:contentTypeVersion="12" ma:contentTypeDescription="Create a new document." ma:contentTypeScope="" ma:versionID="5f83d76f4af2670445b2b0e844785f68">
  <xsd:schema xmlns:xsd="http://www.w3.org/2001/XMLSchema" xmlns:xs="http://www.w3.org/2001/XMLSchema" xmlns:p="http://schemas.microsoft.com/office/2006/metadata/properties" xmlns:ns2="95056cbc-8092-4f06-8a92-3bf42df84596" xmlns:ns3="5d8580f6-c63a-4037-9ff9-811a2d1eab7e" targetNamespace="http://schemas.microsoft.com/office/2006/metadata/properties" ma:root="true" ma:fieldsID="587c9884f84c5899977ca202644dc5cf" ns2:_="" ns3:_="">
    <xsd:import namespace="95056cbc-8092-4f06-8a92-3bf42df84596"/>
    <xsd:import namespace="5d8580f6-c63a-4037-9ff9-811a2d1ea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56cbc-8092-4f06-8a92-3bf42df84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2de066-3b77-476c-88d0-03e5db3cc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580f6-c63a-4037-9ff9-811a2d1eab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a7c8bb0-0729-49c8-b2ac-60659650d8de}" ma:internalName="TaxCatchAll" ma:showField="CatchAllData" ma:web="5d8580f6-c63a-4037-9ff9-811a2d1eab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580f6-c63a-4037-9ff9-811a2d1eab7e" xsi:nil="true"/>
    <lcf76f155ced4ddcb4097134ff3c332f xmlns="95056cbc-8092-4f06-8a92-3bf42df845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7CCE94-C43E-4C77-949D-773E9CBA7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F17EF-0B23-4720-A17B-0A15F7618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56cbc-8092-4f06-8a92-3bf42df84596"/>
    <ds:schemaRef ds:uri="5d8580f6-c63a-4037-9ff9-811a2d1ea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E1056-6332-4E6A-B78B-DCFCBD0F372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d8580f6-c63a-4037-9ff9-811a2d1eab7e"/>
    <ds:schemaRef ds:uri="http://purl.org/dc/dcmitype/"/>
    <ds:schemaRef ds:uri="95056cbc-8092-4f06-8a92-3bf42df8459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fe09985-587e-46b9-bd05-28d14474ed2c}" enabled="0" method="" siteId="{7fe09985-587e-46b9-bd05-28d14474ed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Fjárhagstölur 1F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Gunnar Hinrik Hafsteinsson</dc:creator>
  <cp:keywords/>
  <dc:description/>
  <cp:lastModifiedBy>Elvar Örn Guðmundsson</cp:lastModifiedBy>
  <cp:revision/>
  <dcterms:created xsi:type="dcterms:W3CDTF">2026-02-26T15:22:27Z</dcterms:created>
  <dcterms:modified xsi:type="dcterms:W3CDTF">2026-05-07T12:51:05Z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0x010100F69BCBE247B30C4D923218991954936A</vt:lpwstr>
  </property>
  <property fmtid="{D5CDD505-2E9C-101B-9397-08002B2CF9AE}" pid="3" name="MediaServiceImageTags">
    <vt:lpwstr/>
  </property>
</Properties>
</file>