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514" documentId="8_{984BC6CC-4184-4C85-8E26-D1C3E16F51F4}" xr6:coauthVersionLast="46" xr6:coauthVersionMax="47" xr10:uidLastSave="{68B68F16-F421-4EE8-B323-18E32F423382}"/>
  <bookViews>
    <workbookView xWindow="-120" yWindow="-120" windowWidth="38640" windowHeight="212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  <c r="K59" i="1"/>
  <c r="F70" i="1"/>
  <c r="K65" i="1"/>
  <c r="K66" i="1"/>
  <c r="K67" i="1"/>
  <c r="K68" i="1"/>
  <c r="K64" i="1"/>
  <c r="L64" i="1"/>
  <c r="L68" i="1"/>
  <c r="L67" i="1"/>
  <c r="L66" i="1"/>
  <c r="L65" i="1"/>
  <c r="M68" i="1" s="1"/>
  <c r="H68" i="1"/>
  <c r="H67" i="1"/>
  <c r="H66" i="1"/>
  <c r="H65" i="1"/>
  <c r="H64" i="1"/>
  <c r="I64" i="1"/>
  <c r="F64" i="1"/>
  <c r="F65" i="1" s="1"/>
  <c r="F66" i="1" s="1"/>
  <c r="F67" i="1" s="1"/>
  <c r="F68" i="1" s="1"/>
  <c r="F59" i="1"/>
  <c r="H60" i="1"/>
  <c r="H61" i="1"/>
  <c r="H62" i="1"/>
  <c r="H59" i="1"/>
  <c r="I59" i="1" s="1"/>
  <c r="I60" i="1" s="1"/>
  <c r="I61" i="1" s="1"/>
  <c r="I62" i="1" s="1"/>
  <c r="H63" i="1"/>
  <c r="F54" i="1"/>
  <c r="H57" i="1"/>
  <c r="H58" i="1"/>
  <c r="H56" i="1"/>
  <c r="H55" i="1"/>
  <c r="F55" i="1"/>
  <c r="F56" i="1" s="1"/>
  <c r="F57" i="1" s="1"/>
  <c r="F58" i="1" s="1"/>
  <c r="H54" i="1"/>
  <c r="I54" i="1" s="1"/>
  <c r="H53" i="1"/>
  <c r="H52" i="1"/>
  <c r="H51" i="1"/>
  <c r="H50" i="1"/>
  <c r="H49" i="1"/>
  <c r="I49" i="1" s="1"/>
  <c r="I50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65" i="1" l="1"/>
  <c r="I66" i="1" s="1"/>
  <c r="I67" i="1" s="1"/>
  <c r="I68" i="1" s="1"/>
  <c r="I70" i="1" s="1"/>
  <c r="I55" i="1"/>
  <c r="I63" i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K54" i="1"/>
  <c r="L54" i="1" s="1"/>
  <c r="I56" i="1"/>
  <c r="I57" i="1" s="1"/>
  <c r="I58" i="1" s="1"/>
  <c r="C50" i="1"/>
  <c r="L51" i="1"/>
  <c r="L49" i="1"/>
  <c r="L44" i="1"/>
  <c r="I51" i="1"/>
  <c r="I52" i="1" s="1"/>
  <c r="I53" i="1" s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48" i="1" l="1"/>
  <c r="M58" i="1"/>
  <c r="K62" i="1"/>
  <c r="L62" i="1" s="1"/>
  <c r="L63" i="1"/>
  <c r="L59" i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<sst xmlns="http://schemas.openxmlformats.org/spreadsheetml/2006/main" count="35" uniqueCount="34">
  <si>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</si>
  <si>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</si>
  <si>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</si>
  <si>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</si>
  <si>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</si>
  <si>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</si>
  <si>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</si>
  <si>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</si>
  <si>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</si>
  <si>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</si>
  <si>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</si>
  <si>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</si>
  <si>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</si>
  <si>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</si>
  <si>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</si>
  <si>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</si>
  <si>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</si>
  <si>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</si>
  <si>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</si>
  <si>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</si>
  <si>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</si>
  <si>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</si>
  <si>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</si>
  <si>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</si>
  <si>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</si>
  <si>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</si>
  <si>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9-mrt</t>
  </si>
  <si>
    <t>12-mei</t>
  </si>
  <si>
    <t>13-mei</t>
  </si>
  <si>
    <t>14-mei</t>
  </si>
  <si>
    <t>17-mei</t>
  </si>
  <si>
    <t xml:space="preserve">Cumulative </t>
  </si>
  <si>
    <t>week 12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</si>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</sst>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  <numFmt numFmtId="166" formatCode="&quot;€&quot;\ #,##0.00"/>
    <numFmt numFmtId="167" formatCode="&quot;€&quot;\ #,##0"/>
    <numFmt numFmtId="168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5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167" fontId="0" fillId="0" borderId="1" xfId="2" applyNumberFormat="1" applyFont="1" applyBorder="1"/>
    <xf numFmtId="167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7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7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6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</cellXfs>
  <cellStyles count="19">
    <cellStyle name="Comma" xfId="1" builtinId="3"/>
    <cellStyle name="Comma 2" xfId="5" xr:uid="{62E518EE-E00D-4791-9F58-43D1EF027394}"/>
    <cellStyle name="Comma 2 2" xfId="6" xr:uid="{CBD44B56-9758-4CAA-B3AE-F3B634DFF078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70"/>
  <sheetViews>
    <sheetView showGridLines="0" tabSelected="1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F70" sqref="F70"/>
    </sheetView>
  </sheetViews>
  <sheetFormatPr defaultRowHeight="15" outlineLevelRow="1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4" t="s">
        <v>1</v>
      </c>
    </row>
    <row r="5" spans="2:13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outlineLevel="1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outlineLevel="1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outlineLevel="1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outlineLevel="1" thickBot="1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outlineLevel="1" thickBot="1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outlineLevel="1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outlineLevel="1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outlineLevel="1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customHeight="1" outlineLevel="1" thickBot="1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customHeight="1" outlineLevel="1" thickBot="1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customHeight="1" outlineLevel="1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customHeight="1" outlineLevel="1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customHeight="1" outlineLevel="1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customHeight="1" outlineLevel="1" thickBot="1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customHeight="1" outlineLevel="1" thickBot="1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customHeight="1" outlineLevel="1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customHeight="1" outlineLevel="1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customHeight="1" outlineLevel="1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customHeight="1" outlineLevel="1" thickBot="1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customHeight="1" outlineLevel="1" thickBot="1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customHeight="1" outlineLevel="1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customHeight="1" outlineLevel="1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customHeight="1" outlineLevel="1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customHeight="1" outlineLevel="1" thickBot="1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customHeight="1" outlineLevel="1" thickBot="1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customHeight="1" outlineLevel="1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customHeight="1" outlineLevel="1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customHeight="1" outlineLevel="1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customHeight="1" outlineLevel="1" thickBot="1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customHeight="1" outlineLevel="1" thickBot="1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customHeight="1" outlineLevel="1" collapsed="1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customHeight="1" outlineLevel="1" thickBot="1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customHeight="1" outlineLevel="1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1">
        <f>SUM(L36:L38)</f>
        <v>34.664191093757765</v>
      </c>
    </row>
    <row r="39" spans="1:15" ht="15.6" customHeight="1" outlineLevel="1">
      <c r="A39" s="9"/>
      <c r="B39" s="34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customHeight="1" outlineLevel="1">
      <c r="A40" s="9"/>
      <c r="B40" s="34"/>
      <c r="C40" s="35">
        <f t="shared" si="12"/>
        <v>44298</v>
      </c>
      <c r="D40" s="36">
        <f t="shared" si="13"/>
        <v>44300</v>
      </c>
      <c r="E40" s="33">
        <v>54060</v>
      </c>
      <c r="F40" s="39">
        <f>F39+E40</f>
        <v>67248</v>
      </c>
      <c r="G40" s="40">
        <v>34.3249</v>
      </c>
      <c r="H40" s="37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38">
        <f t="shared" si="19"/>
        <v>22.375007162494573</v>
      </c>
    </row>
    <row r="41" spans="1:15" s="32" customFormat="1" ht="15.6" customHeight="1" outlineLevel="1">
      <c r="A41" s="34"/>
      <c r="B41" s="34"/>
      <c r="C41" s="35">
        <f t="shared" si="12"/>
        <v>44299</v>
      </c>
      <c r="D41" s="36">
        <f t="shared" si="13"/>
        <v>44301</v>
      </c>
      <c r="E41" s="33">
        <v>7969</v>
      </c>
      <c r="F41" s="39">
        <f>F40+E41</f>
        <v>75217</v>
      </c>
      <c r="G41" s="40">
        <v>34.518700000000003</v>
      </c>
      <c r="H41" s="37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38">
        <f t="shared" si="19"/>
        <v>3.3169285716008301</v>
      </c>
    </row>
    <row r="42" spans="1:15" ht="15.6" customHeight="1" outlineLevel="1" thickBot="1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customHeight="1" outlineLevel="1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1">
        <f>SUM(L39:L43)</f>
        <v>34.415789221289735</v>
      </c>
    </row>
    <row r="44" spans="1:15" ht="14.25" customHeight="1">
      <c r="A44" s="9"/>
      <c r="B44" s="34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>
      <c r="A45" s="9"/>
      <c r="B45" s="34"/>
      <c r="C45" s="35">
        <v>44305</v>
      </c>
      <c r="D45" s="36">
        <f t="shared" si="13"/>
        <v>44307</v>
      </c>
      <c r="E45" s="33">
        <v>5000</v>
      </c>
      <c r="F45" s="39">
        <f>F44+E45</f>
        <v>5000</v>
      </c>
      <c r="G45" s="40">
        <v>34.799999999999997</v>
      </c>
      <c r="H45" s="37">
        <f t="shared" si="21"/>
        <v>174000</v>
      </c>
      <c r="I45" s="14">
        <f>I44+H45</f>
        <v>174000</v>
      </c>
      <c r="K45" s="15">
        <f>E45/$F$48</f>
        <v>0.20054548371570671</v>
      </c>
      <c r="L45" s="38">
        <f t="shared" si="19"/>
        <v>6.9789828333065929</v>
      </c>
    </row>
    <row r="46" spans="1:15" s="32" customFormat="1" ht="15.6" customHeight="1">
      <c r="A46" s="34"/>
      <c r="B46" s="34"/>
      <c r="C46" s="35">
        <v>44306</v>
      </c>
      <c r="D46" s="36">
        <f t="shared" si="13"/>
        <v>44308</v>
      </c>
      <c r="E46" s="33">
        <v>9243</v>
      </c>
      <c r="F46" s="39">
        <f>F45+E46</f>
        <v>14243</v>
      </c>
      <c r="G46" s="40">
        <v>32.922499999999999</v>
      </c>
      <c r="H46" s="37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38">
        <f t="shared" si="19"/>
        <v>12.205305129953475</v>
      </c>
    </row>
    <row r="47" spans="1:15" ht="15.6" customHeight="1" thickBot="1">
      <c r="A47" s="9"/>
      <c r="B47" s="9"/>
      <c r="C47" s="10">
        <v>44307</v>
      </c>
      <c r="D47" s="29">
        <f t="shared" si="13"/>
        <v>44309</v>
      </c>
      <c r="E47" s="11">
        <v>10278</v>
      </c>
      <c r="F47" s="39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1">
        <f>SUM(L45:L48)</f>
        <v>33.902044565217395</v>
      </c>
      <c r="O48" s="42"/>
    </row>
    <row r="49" spans="1:13" ht="14.25" customHeight="1">
      <c r="A49" s="9"/>
      <c r="B49" s="34" t="s">
        <v>23</v>
      </c>
      <c r="C49" s="10">
        <f t="shared" ref="C49:C58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>
      <c r="A50" s="9"/>
      <c r="B50" s="34"/>
      <c r="C50" s="10">
        <f t="shared" si="22"/>
        <v>44312</v>
      </c>
      <c r="D50" s="36">
        <f t="shared" si="23"/>
        <v>44314</v>
      </c>
      <c r="E50" s="33">
        <v>0</v>
      </c>
      <c r="F50" s="39">
        <f>F49+E50</f>
        <v>0</v>
      </c>
      <c r="G50" s="40">
        <v>0</v>
      </c>
      <c r="H50" s="37">
        <f t="shared" si="24"/>
        <v>0</v>
      </c>
      <c r="I50" s="14">
        <f>I49+H50</f>
        <v>0</v>
      </c>
      <c r="K50" s="15" t="e">
        <f t="shared" ref="K50:K53" si="26">E50/$F$53</f>
        <v>#DIV/0!</v>
      </c>
      <c r="L50" s="38" t="e">
        <f t="shared" si="25"/>
        <v>#DIV/0!</v>
      </c>
    </row>
    <row r="51" spans="1:13" s="32" customFormat="1" ht="15.6" customHeight="1">
      <c r="A51" s="34"/>
      <c r="B51" s="34"/>
      <c r="C51" s="10">
        <f t="shared" si="22"/>
        <v>44313</v>
      </c>
      <c r="D51" s="36">
        <f t="shared" si="23"/>
        <v>44315</v>
      </c>
      <c r="E51" s="33">
        <v>0</v>
      </c>
      <c r="F51" s="39">
        <f>F50+E51</f>
        <v>0</v>
      </c>
      <c r="G51" s="40">
        <v>0</v>
      </c>
      <c r="H51" s="37">
        <f t="shared" si="24"/>
        <v>0</v>
      </c>
      <c r="I51" s="14">
        <f>I50+H51</f>
        <v>0</v>
      </c>
      <c r="K51" s="15" t="e">
        <f t="shared" si="26"/>
        <v>#DIV/0!</v>
      </c>
      <c r="L51" s="38" t="e">
        <f t="shared" si="25"/>
        <v>#DIV/0!</v>
      </c>
    </row>
    <row r="52" spans="1:13" ht="15.6" customHeight="1" thickBot="1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39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 t="shared" si="26"/>
        <v>#DIV/0!</v>
      </c>
      <c r="L52" s="3" t="e">
        <f t="shared" si="25"/>
        <v>#DIV/0!</v>
      </c>
    </row>
    <row r="53" spans="1:13" ht="15.6" customHeight="1">
      <c r="A53" s="9"/>
      <c r="B53" s="25"/>
      <c r="C53" s="43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 t="shared" si="26"/>
        <v>#DIV/0!</v>
      </c>
      <c r="L53" s="23" t="e">
        <f t="shared" si="25"/>
        <v>#DIV/0!</v>
      </c>
      <c r="M53" s="41" t="s">
        <v>24</v>
      </c>
    </row>
    <row r="54" spans="1:13" ht="14.25" customHeight="1">
      <c r="A54" s="9"/>
      <c r="B54" s="34" t="s">
        <v>25</v>
      </c>
      <c r="C54" s="10">
        <f t="shared" si="22"/>
        <v>44316</v>
      </c>
      <c r="D54" s="29">
        <f t="shared" ref="D54:D58" si="27">IF(C54="","",WORKDAY(C54,2))</f>
        <v>44320</v>
      </c>
      <c r="E54" s="11">
        <v>0</v>
      </c>
      <c r="F54" s="12">
        <f>E54</f>
        <v>0</v>
      </c>
      <c r="G54" s="13">
        <v>0</v>
      </c>
      <c r="H54" s="14">
        <f t="shared" ref="H54:H56" si="28">E54*G54</f>
        <v>0</v>
      </c>
      <c r="I54" s="14">
        <f>H54</f>
        <v>0</v>
      </c>
      <c r="K54" s="15">
        <f>E54/$F$58</f>
        <v>0</v>
      </c>
      <c r="L54" s="3">
        <f t="shared" ref="L54:L58" si="29">K54*G54</f>
        <v>0</v>
      </c>
    </row>
    <row r="55" spans="1:13" ht="15.6" customHeight="1">
      <c r="A55" s="9"/>
      <c r="B55" s="34"/>
      <c r="C55" s="10">
        <f t="shared" si="22"/>
        <v>44319</v>
      </c>
      <c r="D55" s="36">
        <f t="shared" si="27"/>
        <v>44321</v>
      </c>
      <c r="E55" s="33">
        <v>0</v>
      </c>
      <c r="F55" s="39">
        <f>F54+E55</f>
        <v>0</v>
      </c>
      <c r="G55" s="40">
        <v>0</v>
      </c>
      <c r="H55" s="37">
        <f t="shared" si="28"/>
        <v>0</v>
      </c>
      <c r="I55" s="14">
        <f>I54+H55</f>
        <v>0</v>
      </c>
      <c r="K55" s="15">
        <f t="shared" ref="K55:K58" si="30">E55/$F$58</f>
        <v>0</v>
      </c>
      <c r="L55" s="38">
        <f t="shared" si="29"/>
        <v>0</v>
      </c>
    </row>
    <row r="56" spans="1:13" s="32" customFormat="1" ht="15.6" customHeight="1">
      <c r="A56" s="34"/>
      <c r="B56" s="34"/>
      <c r="C56" s="10">
        <f t="shared" si="22"/>
        <v>44320</v>
      </c>
      <c r="D56" s="36">
        <f t="shared" si="27"/>
        <v>44322</v>
      </c>
      <c r="E56" s="33">
        <v>48053</v>
      </c>
      <c r="F56" s="39">
        <f>F55+E56</f>
        <v>48053</v>
      </c>
      <c r="G56" s="40">
        <v>34.258899999999997</v>
      </c>
      <c r="H56" s="37">
        <f t="shared" si="28"/>
        <v>1646242.9216999998</v>
      </c>
      <c r="I56" s="14">
        <f>I55+H56</f>
        <v>1646242.9216999998</v>
      </c>
      <c r="K56" s="15">
        <f t="shared" si="30"/>
        <v>0.70926937269372692</v>
      </c>
      <c r="L56" s="38">
        <f t="shared" si="29"/>
        <v>24.298788512177119</v>
      </c>
    </row>
    <row r="57" spans="1:13" ht="15.6" customHeight="1" thickBot="1">
      <c r="A57" s="9"/>
      <c r="B57" s="9"/>
      <c r="C57" s="10">
        <f t="shared" si="22"/>
        <v>44321</v>
      </c>
      <c r="D57" s="29">
        <f t="shared" si="27"/>
        <v>44323</v>
      </c>
      <c r="E57" s="11">
        <v>9900</v>
      </c>
      <c r="F57" s="39">
        <f>F56+E57</f>
        <v>57953</v>
      </c>
      <c r="G57" s="13">
        <v>34.799399999999999</v>
      </c>
      <c r="H57" s="14">
        <f t="shared" ref="H57:H68" si="31">E57*G57</f>
        <v>344514.06</v>
      </c>
      <c r="I57" s="14">
        <f>I56+H57</f>
        <v>1990756.9816999999</v>
      </c>
      <c r="K57" s="15">
        <f t="shared" si="30"/>
        <v>0.14612546125461254</v>
      </c>
      <c r="L57" s="3">
        <f t="shared" si="29"/>
        <v>5.0850783763837635</v>
      </c>
    </row>
    <row r="58" spans="1:13" ht="15.6" customHeight="1">
      <c r="A58" s="9"/>
      <c r="B58" s="25"/>
      <c r="C58" s="43">
        <f t="shared" si="22"/>
        <v>44322</v>
      </c>
      <c r="D58" s="30">
        <f t="shared" si="27"/>
        <v>44326</v>
      </c>
      <c r="E58" s="28">
        <v>9797</v>
      </c>
      <c r="F58" s="26">
        <f>F57+E58</f>
        <v>67750</v>
      </c>
      <c r="G58" s="18">
        <v>35.990699999999997</v>
      </c>
      <c r="H58" s="19">
        <f t="shared" si="31"/>
        <v>352600.88789999997</v>
      </c>
      <c r="I58" s="26">
        <f>I57+H58</f>
        <v>2343357.8695999999</v>
      </c>
      <c r="J58" s="5"/>
      <c r="K58" s="22">
        <f t="shared" si="30"/>
        <v>0.14460516605166052</v>
      </c>
      <c r="L58" s="23">
        <f t="shared" si="29"/>
        <v>5.2044411498154979</v>
      </c>
      <c r="M58" s="41">
        <f>SUM(L54:L58)</f>
        <v>34.588308038376383</v>
      </c>
    </row>
    <row r="59" spans="1:13" ht="15.6" customHeight="1">
      <c r="A59" s="9"/>
      <c r="B59" s="34" t="s">
        <v>32</v>
      </c>
      <c r="C59" s="35">
        <v>44323</v>
      </c>
      <c r="D59" s="29" t="s">
        <v>26</v>
      </c>
      <c r="E59" s="44">
        <v>6009</v>
      </c>
      <c r="F59" s="12">
        <f>E59</f>
        <v>6009</v>
      </c>
      <c r="G59" s="40">
        <v>36.420999999999999</v>
      </c>
      <c r="H59" s="37">
        <f t="shared" si="31"/>
        <v>218853.78899999999</v>
      </c>
      <c r="I59" s="14">
        <f>H59</f>
        <v>218853.78899999999</v>
      </c>
      <c r="J59" s="32"/>
      <c r="K59" s="15">
        <f>E59/$F$63</f>
        <v>8.9669168668765759E-2</v>
      </c>
      <c r="L59" s="3">
        <f t="shared" ref="L59:L63" si="32">K59*G59</f>
        <v>3.2658407920851178</v>
      </c>
      <c r="M59" s="47"/>
    </row>
    <row r="60" spans="1:13" ht="15.6" customHeight="1">
      <c r="A60" s="9"/>
      <c r="B60" s="34"/>
      <c r="C60" s="35">
        <v>44326</v>
      </c>
      <c r="D60" s="29" t="s">
        <v>27</v>
      </c>
      <c r="E60" s="44">
        <v>32297</v>
      </c>
      <c r="F60" s="12">
        <f>F59+E60</f>
        <v>38306</v>
      </c>
      <c r="G60" s="40">
        <v>36.699300000000001</v>
      </c>
      <c r="H60" s="37">
        <f t="shared" si="31"/>
        <v>1185277.2921</v>
      </c>
      <c r="I60" s="14">
        <f t="shared" ref="I60:I68" si="33">I59+H60</f>
        <v>1404131.0811000001</v>
      </c>
      <c r="J60" s="32"/>
      <c r="K60" s="15">
        <f t="shared" ref="K60:K63" si="34">E60/$F$63</f>
        <v>0.48195126318773968</v>
      </c>
      <c r="L60" s="38">
        <f t="shared" si="32"/>
        <v>17.687273993105816</v>
      </c>
      <c r="M60" s="47"/>
    </row>
    <row r="61" spans="1:13" ht="15.6" customHeight="1">
      <c r="A61" s="9"/>
      <c r="B61" s="34"/>
      <c r="C61" s="35">
        <v>44327</v>
      </c>
      <c r="D61" s="29" t="s">
        <v>28</v>
      </c>
      <c r="E61" s="44">
        <v>8300</v>
      </c>
      <c r="F61" s="12">
        <f>F60+E61</f>
        <v>46606</v>
      </c>
      <c r="G61" s="40">
        <v>35.974699999999999</v>
      </c>
      <c r="H61" s="37">
        <f t="shared" si="31"/>
        <v>298590.01</v>
      </c>
      <c r="I61" s="14">
        <f t="shared" si="33"/>
        <v>1702721.0911000001</v>
      </c>
      <c r="J61" s="32"/>
      <c r="K61" s="15">
        <f t="shared" si="34"/>
        <v>0.12385656514407652</v>
      </c>
      <c r="L61" s="38">
        <f t="shared" si="32"/>
        <v>4.4557027740886097</v>
      </c>
      <c r="M61" s="47"/>
    </row>
    <row r="62" spans="1:13" ht="15.6" customHeight="1" thickBot="1">
      <c r="A62" s="9"/>
      <c r="B62" s="34"/>
      <c r="C62" s="35">
        <v>44328</v>
      </c>
      <c r="D62" s="29" t="s">
        <v>29</v>
      </c>
      <c r="E62" s="44">
        <v>16160</v>
      </c>
      <c r="F62" s="12">
        <f>F61+E62</f>
        <v>62766</v>
      </c>
      <c r="G62" s="40">
        <v>36.002899999999997</v>
      </c>
      <c r="H62" s="37">
        <f t="shared" si="31"/>
        <v>581806.86399999994</v>
      </c>
      <c r="I62" s="14">
        <f t="shared" si="33"/>
        <v>2284527.9550999999</v>
      </c>
      <c r="J62" s="32"/>
      <c r="K62" s="15">
        <f t="shared" si="34"/>
        <v>0.24114724008774416</v>
      </c>
      <c r="L62" s="3">
        <f t="shared" si="32"/>
        <v>8.6819999701550437</v>
      </c>
      <c r="M62" s="47"/>
    </row>
    <row r="63" spans="1:13" ht="15.6" customHeight="1">
      <c r="A63" s="9"/>
      <c r="B63" s="25"/>
      <c r="C63" s="30">
        <v>44329</v>
      </c>
      <c r="D63" s="30" t="s">
        <v>30</v>
      </c>
      <c r="E63" s="28">
        <v>4247</v>
      </c>
      <c r="F63" s="26">
        <f>F62+E63</f>
        <v>67013</v>
      </c>
      <c r="G63" s="18">
        <v>35.011200000000002</v>
      </c>
      <c r="H63" s="19">
        <f t="shared" si="31"/>
        <v>148692.56640000001</v>
      </c>
      <c r="I63" s="26">
        <f t="shared" si="33"/>
        <v>2433220.5214999998</v>
      </c>
      <c r="J63" s="5"/>
      <c r="K63" s="22">
        <f>E63/$F$63</f>
        <v>6.337576291167385E-2</v>
      </c>
      <c r="L63" s="23">
        <f t="shared" si="32"/>
        <v>2.2188615104531957</v>
      </c>
      <c r="M63" s="41">
        <f>SUM(L59:L63)</f>
        <v>36.309679039887783</v>
      </c>
    </row>
    <row r="64" spans="1:13" ht="15.6" customHeight="1">
      <c r="A64" s="9"/>
      <c r="B64" s="34" t="s">
        <v>33</v>
      </c>
      <c r="C64" s="35">
        <v>44330</v>
      </c>
      <c r="D64" s="46">
        <v>44334</v>
      </c>
      <c r="E64" s="44">
        <v>2663</v>
      </c>
      <c r="F64" s="12">
        <f>E64</f>
        <v>2663</v>
      </c>
      <c r="G64" s="40">
        <v>35.811999999999998</v>
      </c>
      <c r="H64" s="37">
        <f t="shared" si="31"/>
        <v>95367.356</v>
      </c>
      <c r="I64" s="14">
        <f>H64</f>
        <v>95367.356</v>
      </c>
      <c r="J64" s="32"/>
      <c r="K64" s="15">
        <f>E64/$F$68</f>
        <v>2.7411219763252701E-2</v>
      </c>
      <c r="L64" s="3">
        <f>K64*G64</f>
        <v>0.98165060216160571</v>
      </c>
      <c r="M64" s="47"/>
    </row>
    <row r="65" spans="1:13" ht="15.6" customHeight="1">
      <c r="A65" s="9"/>
      <c r="B65" s="34"/>
      <c r="C65" s="35">
        <v>44333</v>
      </c>
      <c r="D65" s="48">
        <v>44335</v>
      </c>
      <c r="E65" s="49">
        <v>19230</v>
      </c>
      <c r="F65" s="39">
        <f>F64+E65</f>
        <v>21893</v>
      </c>
      <c r="G65" s="40">
        <v>36.476900000000001</v>
      </c>
      <c r="H65" s="37">
        <f t="shared" si="31"/>
        <v>701450.78700000001</v>
      </c>
      <c r="I65" s="37">
        <f t="shared" si="33"/>
        <v>796818.14300000004</v>
      </c>
      <c r="J65" s="32"/>
      <c r="K65" s="50">
        <f t="shared" ref="K65:K68" si="35">E65/$F$68</f>
        <v>0.1979413278435409</v>
      </c>
      <c r="L65" s="38">
        <f t="shared" ref="L65:L68" si="36">K65*G65</f>
        <v>7.2202860216160571</v>
      </c>
      <c r="M65" s="47"/>
    </row>
    <row r="66" spans="1:13" ht="15.6" customHeight="1">
      <c r="A66" s="9"/>
      <c r="B66" s="34"/>
      <c r="C66" s="35">
        <v>44334</v>
      </c>
      <c r="D66" s="48">
        <v>44336</v>
      </c>
      <c r="E66" s="49">
        <v>27130</v>
      </c>
      <c r="F66" s="39">
        <f>F65+E66</f>
        <v>49023</v>
      </c>
      <c r="G66" s="40">
        <v>36.729399999999998</v>
      </c>
      <c r="H66" s="37">
        <f t="shared" si="31"/>
        <v>996468.62199999997</v>
      </c>
      <c r="I66" s="37">
        <f t="shared" si="33"/>
        <v>1793286.7650000001</v>
      </c>
      <c r="J66" s="32"/>
      <c r="K66" s="50">
        <f t="shared" si="35"/>
        <v>0.27925887802367472</v>
      </c>
      <c r="L66" s="38">
        <f t="shared" si="36"/>
        <v>10.257011034482758</v>
      </c>
      <c r="M66" s="47"/>
    </row>
    <row r="67" spans="1:13" ht="15.6" customHeight="1">
      <c r="A67" s="9"/>
      <c r="B67" s="34"/>
      <c r="C67" s="35">
        <v>44335</v>
      </c>
      <c r="D67" s="48">
        <v>44337</v>
      </c>
      <c r="E67" s="49">
        <v>27893</v>
      </c>
      <c r="F67" s="39">
        <f>F66+E67</f>
        <v>76916</v>
      </c>
      <c r="G67" s="40">
        <v>35.879300000000001</v>
      </c>
      <c r="H67" s="37">
        <f t="shared" si="31"/>
        <v>1000781.3149</v>
      </c>
      <c r="I67" s="37">
        <f t="shared" si="33"/>
        <v>2794068.0799000002</v>
      </c>
      <c r="J67" s="32"/>
      <c r="K67" s="50">
        <f t="shared" si="35"/>
        <v>0.28711271230056612</v>
      </c>
      <c r="L67" s="38">
        <f t="shared" si="36"/>
        <v>10.301403138445702</v>
      </c>
      <c r="M67" s="47"/>
    </row>
    <row r="68" spans="1:13" ht="15.6" customHeight="1">
      <c r="A68" s="9"/>
      <c r="B68" s="25"/>
      <c r="C68" s="16">
        <v>44336</v>
      </c>
      <c r="D68" s="51">
        <v>44340</v>
      </c>
      <c r="E68" s="52">
        <v>20234</v>
      </c>
      <c r="F68" s="26">
        <f>F67+E68</f>
        <v>97150</v>
      </c>
      <c r="G68" s="18">
        <v>36.014099999999999</v>
      </c>
      <c r="H68" s="19">
        <f t="shared" si="31"/>
        <v>728709.29940000002</v>
      </c>
      <c r="I68" s="26">
        <f t="shared" si="33"/>
        <v>3522777.3793000001</v>
      </c>
      <c r="J68" s="5"/>
      <c r="K68" s="22">
        <f t="shared" si="35"/>
        <v>0.20827586206896551</v>
      </c>
      <c r="L68" s="23">
        <f t="shared" si="36"/>
        <v>7.5008677241379305</v>
      </c>
      <c r="M68" s="41">
        <f>SUM(L64:L68)</f>
        <v>36.261218520844054</v>
      </c>
    </row>
    <row r="69" spans="1:13" ht="15.6" customHeight="1">
      <c r="A69" s="9"/>
      <c r="B69" s="34" t="s">
        <v>31</v>
      </c>
      <c r="C69" s="35"/>
      <c r="D69" s="45"/>
      <c r="E69" s="44"/>
      <c r="F69" s="12"/>
      <c r="G69" s="40"/>
      <c r="H69" s="37"/>
      <c r="I69" s="14"/>
      <c r="J69" s="32"/>
      <c r="K69" s="15"/>
      <c r="L69" s="3"/>
      <c r="M69" s="47"/>
    </row>
    <row r="70" spans="1:13" ht="15.75" thickBot="1">
      <c r="E70" s="11"/>
      <c r="F70" s="21">
        <f>F15+F10+F20+F25+F30+F35+F38+F43+F48+F53+F58+F63+F68</f>
        <v>937224</v>
      </c>
      <c r="I70" s="21">
        <f>I15+I10+I20+I25+I30+I35+I38+I43+I48+I53+I58+I63+I68</f>
        <v>30442957.923999995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2021-05-21T08:43:05Z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