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vodafoneiceland.sharepoint.com/sites/Grp_Uppgjrskynningar/Shared Documents/General/2025-Q4/Birting/"/>
    </mc:Choice>
  </mc:AlternateContent>
  <xr:revisionPtr revIDLastSave="10" documentId="8_{1CE853B9-C894-4AF5-8FBA-1100F0EC439C}" xr6:coauthVersionLast="47" xr6:coauthVersionMax="47" xr10:uidLastSave="{0E13346A-28AD-44CF-86D8-91D85E5440F5}"/>
  <bookViews>
    <workbookView xWindow="-7545" yWindow="-21720" windowWidth="51840" windowHeight="21120" xr2:uid="{EE4C2929-6695-434F-9439-B2E9FB17F6A6}"/>
  </bookViews>
  <sheets>
    <sheet name="Fjárhagstölur 4F og 2025" sheetId="1" r:id="rId1"/>
  </sheets>
  <definedNames>
    <definedName name="CIQWBGuid" hidden="1">"6bcc8486-2e45-4202-8b09-0e68a6ec0a58"</definedName>
    <definedName name="CIQWBInfo" hidden="1">"{ ""CIQVersion"":""9.50.2716.4594"" }"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"12/19/2024 10:31:51"</definedName>
    <definedName name="IQ_QTD" hidden="1">750000</definedName>
    <definedName name="IQ_TODAY" hidden="1">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5" i="1" l="1"/>
  <c r="F115" i="1"/>
  <c r="D115" i="1"/>
  <c r="C115" i="1"/>
  <c r="G114" i="1"/>
  <c r="F114" i="1"/>
  <c r="D114" i="1"/>
  <c r="C114" i="1"/>
  <c r="G111" i="1"/>
  <c r="F111" i="1"/>
  <c r="D111" i="1"/>
  <c r="C111" i="1"/>
  <c r="D106" i="1"/>
  <c r="C106" i="1"/>
  <c r="G102" i="1"/>
  <c r="G106" i="1" s="1"/>
  <c r="F102" i="1"/>
  <c r="F106" i="1" s="1"/>
  <c r="D102" i="1"/>
  <c r="C102" i="1"/>
  <c r="G96" i="1"/>
  <c r="F96" i="1"/>
  <c r="D96" i="1"/>
  <c r="C96" i="1"/>
  <c r="G94" i="1"/>
  <c r="F94" i="1"/>
  <c r="D94" i="1"/>
  <c r="C94" i="1"/>
  <c r="G88" i="1"/>
  <c r="F88" i="1"/>
  <c r="D88" i="1"/>
  <c r="C88" i="1"/>
  <c r="G82" i="1"/>
  <c r="F82" i="1"/>
  <c r="D82" i="1"/>
  <c r="C82" i="1"/>
  <c r="G68" i="1"/>
  <c r="F68" i="1"/>
  <c r="D68" i="1"/>
  <c r="C68" i="1"/>
  <c r="D59" i="1"/>
  <c r="C52" i="1"/>
  <c r="C56" i="1" s="1"/>
  <c r="G47" i="1"/>
  <c r="G52" i="1" s="1"/>
  <c r="G56" i="1" s="1"/>
  <c r="F47" i="1"/>
  <c r="F52" i="1" s="1"/>
  <c r="F56" i="1" s="1"/>
  <c r="D47" i="1"/>
  <c r="D52" i="1" s="1"/>
  <c r="C47" i="1"/>
  <c r="D39" i="1"/>
  <c r="D64" i="1" s="1"/>
  <c r="G39" i="1"/>
  <c r="G64" i="1" s="1"/>
  <c r="F36" i="1"/>
  <c r="F64" i="1" s="1"/>
  <c r="G34" i="1"/>
  <c r="F34" i="1"/>
  <c r="D34" i="1"/>
  <c r="C34" i="1"/>
  <c r="G29" i="1"/>
  <c r="G76" i="1" s="1"/>
  <c r="F29" i="1"/>
  <c r="F75" i="1" s="1"/>
  <c r="D29" i="1"/>
  <c r="D76" i="1" s="1"/>
  <c r="C29" i="1"/>
  <c r="C76" i="1" s="1"/>
  <c r="G26" i="1"/>
  <c r="F26" i="1"/>
  <c r="D26" i="1"/>
  <c r="C26" i="1"/>
  <c r="G16" i="1"/>
  <c r="G28" i="1" s="1"/>
  <c r="G61" i="1" s="1"/>
  <c r="G90" i="1" s="1"/>
  <c r="G98" i="1" s="1"/>
  <c r="G108" i="1" s="1"/>
  <c r="G113" i="1" s="1"/>
  <c r="G78" i="1" s="1"/>
  <c r="F16" i="1"/>
  <c r="F28" i="1" s="1"/>
  <c r="F61" i="1" s="1"/>
  <c r="F90" i="1" s="1"/>
  <c r="F98" i="1" s="1"/>
  <c r="F108" i="1" s="1"/>
  <c r="F113" i="1" s="1"/>
  <c r="F78" i="1" s="1"/>
  <c r="G11" i="1"/>
  <c r="G12" i="1" s="1"/>
  <c r="F11" i="1"/>
  <c r="F12" i="1" s="1"/>
  <c r="D11" i="1"/>
  <c r="D12" i="1" s="1"/>
  <c r="C11" i="1"/>
  <c r="C12" i="1" s="1"/>
  <c r="G10" i="1"/>
  <c r="F10" i="1"/>
  <c r="D10" i="1"/>
  <c r="C10" i="1"/>
  <c r="G8" i="1"/>
  <c r="F8" i="1"/>
  <c r="D8" i="1"/>
  <c r="C8" i="1"/>
  <c r="F6" i="1"/>
  <c r="C6" i="1"/>
  <c r="C59" i="1" l="1"/>
  <c r="C65" i="1"/>
  <c r="F59" i="1"/>
  <c r="F65" i="1"/>
  <c r="G59" i="1"/>
  <c r="G65" i="1"/>
  <c r="C36" i="1"/>
  <c r="C69" i="1"/>
  <c r="C73" i="1"/>
  <c r="C75" i="1"/>
  <c r="D63" i="1"/>
  <c r="D69" i="1"/>
  <c r="G69" i="1"/>
  <c r="F72" i="1"/>
  <c r="F74" i="1"/>
  <c r="F76" i="1"/>
  <c r="D65" i="1"/>
  <c r="D73" i="1"/>
  <c r="D75" i="1"/>
  <c r="F63" i="1"/>
  <c r="F69" i="1"/>
  <c r="F73" i="1"/>
  <c r="G63" i="1"/>
  <c r="G73" i="1"/>
  <c r="G75" i="1"/>
  <c r="C72" i="1"/>
  <c r="C74" i="1"/>
  <c r="D72" i="1"/>
  <c r="D74" i="1"/>
  <c r="G72" i="1"/>
  <c r="G74" i="1"/>
  <c r="C39" i="1" l="1"/>
  <c r="C64" i="1" s="1"/>
  <c r="C63" i="1"/>
</calcChain>
</file>

<file path=xl/sharedStrings.xml><?xml version="1.0" encoding="utf-8"?>
<sst xmlns="http://schemas.openxmlformats.org/spreadsheetml/2006/main" count="122" uniqueCount="89">
  <si>
    <t>Viðauki við fréttatilkynningu vegna ársuppgjörs 2025</t>
  </si>
  <si>
    <t>Lykiltölur (m.kr.)</t>
  </si>
  <si>
    <t>4F 2025</t>
  </si>
  <si>
    <t>4F 2024</t>
  </si>
  <si>
    <t>Tekjur</t>
  </si>
  <si>
    <t>Breyting milli ára%</t>
  </si>
  <si>
    <t>EBITDAaL</t>
  </si>
  <si>
    <t>EBITDAaL%</t>
  </si>
  <si>
    <t>Fjárfestingar</t>
  </si>
  <si>
    <t>Fjárfestingar%</t>
  </si>
  <si>
    <t>EBITDAaL - Fjárfestingar</t>
  </si>
  <si>
    <t>EBITDAaL - Fjárfestingar %</t>
  </si>
  <si>
    <t>EBIT</t>
  </si>
  <si>
    <t>Tekjuskipting (m.kr.)</t>
  </si>
  <si>
    <t>Internet</t>
  </si>
  <si>
    <t>Farsími</t>
  </si>
  <si>
    <t>IoT</t>
  </si>
  <si>
    <t>Fastlína</t>
  </si>
  <si>
    <t>Fjölmiðlun</t>
  </si>
  <si>
    <t>Auglýsingasala</t>
  </si>
  <si>
    <t>Hýsingar- og rekstrarlausnir</t>
  </si>
  <si>
    <t>Vörusala</t>
  </si>
  <si>
    <t>Aðrar tekjur</t>
  </si>
  <si>
    <t>Tekjur samtals</t>
  </si>
  <si>
    <t>Rekstrarreikningur</t>
  </si>
  <si>
    <t>Kostnarverð seldra vara og þjónustu</t>
  </si>
  <si>
    <t>Laun og launatengd gjöld</t>
  </si>
  <si>
    <t>Annar rekstrarkostnaður</t>
  </si>
  <si>
    <t>Rekstrarkostnaður</t>
  </si>
  <si>
    <t>EBITDA</t>
  </si>
  <si>
    <t>Hreinar leigugreiðslur</t>
  </si>
  <si>
    <t>Afskriftir í rekstri</t>
  </si>
  <si>
    <t>Afskriftir vörumerkja og viðskiptasambanda</t>
  </si>
  <si>
    <t>Afskriftir leigueigna</t>
  </si>
  <si>
    <t>Virðisrýrnun viðskiptavildar</t>
  </si>
  <si>
    <t>Hrein fjármagnsgjöld</t>
  </si>
  <si>
    <t>Áhrif hlutdeildarfélaga</t>
  </si>
  <si>
    <t>Hagnaður fyrir skatta</t>
  </si>
  <si>
    <t>Skattar</t>
  </si>
  <si>
    <t>Afkoma af aflagðri starfsemi</t>
  </si>
  <si>
    <t>Hagnaður eftir skatta</t>
  </si>
  <si>
    <t>Þýðingarmunur</t>
  </si>
  <si>
    <t>Heildarafkoma tímabilsins</t>
  </si>
  <si>
    <t>Hlutföll af tekjum</t>
  </si>
  <si>
    <t>Afkoma</t>
  </si>
  <si>
    <t>EBITDA %</t>
  </si>
  <si>
    <t>EBITDAaL %</t>
  </si>
  <si>
    <t>Hagnaðarhlutfall</t>
  </si>
  <si>
    <t>Fjárfestingar og fjárstreymi</t>
  </si>
  <si>
    <t>Fjárfestingar %</t>
  </si>
  <si>
    <t>Kostnaður</t>
  </si>
  <si>
    <t>Kostnaðarverð seldra vara og þjónustu %</t>
  </si>
  <si>
    <t>Laun og launatengd gjöld %</t>
  </si>
  <si>
    <t>Annar rekstrarkostnaður %</t>
  </si>
  <si>
    <t>Hreinar leigugreiðslur %</t>
  </si>
  <si>
    <t>Afskriftir í rekstri %</t>
  </si>
  <si>
    <t>Hreinar leigugreiðslur og IFRS16 gjaldfærslur</t>
  </si>
  <si>
    <t>Hrein afborgun leiguskuldbindinga</t>
  </si>
  <si>
    <t>Vaxtagjöld af leiguskuldbindingu</t>
  </si>
  <si>
    <t>Vaxtatekjur af leigukröfu</t>
  </si>
  <si>
    <t>Áhrif gengisbreytinga</t>
  </si>
  <si>
    <t>Gjaldfærð leiga samkvæmt IFRS16</t>
  </si>
  <si>
    <t>Fjárfestingarhreyfingar</t>
  </si>
  <si>
    <t>Fjárfestingar í rekstrarfjármunum</t>
  </si>
  <si>
    <t>Fjárfestingar í óefnislegum eignum</t>
  </si>
  <si>
    <t>Fjárfestingar í sýningarréttum</t>
  </si>
  <si>
    <t>Aðrar fjárfestingarhreyfingar</t>
  </si>
  <si>
    <t>Fjárfestingarhreyfingar samtals</t>
  </si>
  <si>
    <t>Afskriftir</t>
  </si>
  <si>
    <t>Afskriftir rekstrarfjármuna</t>
  </si>
  <si>
    <t>Afskriftir óefnislegra eigna</t>
  </si>
  <si>
    <t>Afskriftir sýningarrétta</t>
  </si>
  <si>
    <t>Afskriftir samtals</t>
  </si>
  <si>
    <t>Hreinar fjárfestingar</t>
  </si>
  <si>
    <t>Hreinar fjárfestingar í rekstri</t>
  </si>
  <si>
    <t>Sýningarréttir</t>
  </si>
  <si>
    <t>Fjárfesting í sýningarréttum</t>
  </si>
  <si>
    <t>Bókfærðir sýningarréttir í lok tímabils</t>
  </si>
  <si>
    <t>Viðbótar árangusmælikvarðar</t>
  </si>
  <si>
    <r>
      <rPr>
        <b/>
        <sz val="9"/>
        <rFont val="Aptos Display"/>
        <family val="2"/>
        <scheme val="major"/>
      </rPr>
      <t xml:space="preserve">EBITDAaL: </t>
    </r>
    <r>
      <rPr>
        <sz val="9"/>
        <rFont val="Aptos Display"/>
        <family val="2"/>
        <scheme val="major"/>
      </rPr>
      <t>Hagnaður fyrir fjármagnsliði, skatta og afskriftir að frádregnum hreinum leigugreiðslum.</t>
    </r>
  </si>
  <si>
    <r>
      <t xml:space="preserve">Hreinar leigugreiðslur: </t>
    </r>
    <r>
      <rPr>
        <sz val="9"/>
        <rFont val="Aptos Display"/>
        <family val="2"/>
        <scheme val="major"/>
      </rPr>
      <t xml:space="preserve">Vaxtagjöld og afborganir leiguskuldbindinga að frádregnum vaxtatekjum og </t>
    </r>
  </si>
  <si>
    <t xml:space="preserve"> afborgunum vegna leigukrafna.</t>
  </si>
  <si>
    <r>
      <rPr>
        <b/>
        <sz val="9"/>
        <rFont val="Aptos Display"/>
        <family val="2"/>
        <scheme val="major"/>
      </rPr>
      <t>Fjárfestingar:</t>
    </r>
    <r>
      <rPr>
        <sz val="9"/>
        <rFont val="Aptos Display"/>
        <family val="2"/>
        <scheme val="major"/>
      </rPr>
      <t xml:space="preserve"> Fjárfestingar í óefnislegum eignum, rekstrarfjármunum og sýningarréttum. Aðrar </t>
    </r>
  </si>
  <si>
    <t xml:space="preserve">fjárfestingarhreyfingar í sjóðstreymisyfirliti, s.s. kaup eða sala á félögum, fenginn arður eða óhefðbundin kaup </t>
  </si>
  <si>
    <t>eða sala á eignum eru ekki inni í fjárfestingum.</t>
  </si>
  <si>
    <r>
      <rPr>
        <b/>
        <sz val="9"/>
        <rFont val="Aptos Display"/>
        <family val="2"/>
        <scheme val="major"/>
      </rPr>
      <t xml:space="preserve">Afskriftir í rekstri: </t>
    </r>
    <r>
      <rPr>
        <sz val="9"/>
        <rFont val="Aptos Display"/>
        <family val="2"/>
        <scheme val="major"/>
      </rPr>
      <t>Afskriftir óefnsilegra eigna, rekstrarfjármuna og sýningarrétta.</t>
    </r>
  </si>
  <si>
    <r>
      <rPr>
        <b/>
        <sz val="9"/>
        <rFont val="Aptos Display"/>
        <family val="2"/>
        <scheme val="major"/>
      </rPr>
      <t>Hreinar fjárfestingar:</t>
    </r>
    <r>
      <rPr>
        <sz val="9"/>
        <rFont val="Aptos Display"/>
        <family val="2"/>
        <scheme val="major"/>
      </rPr>
      <t xml:space="preserve"> Fjárfestingar - Afskriftir í rekstri</t>
    </r>
  </si>
  <si>
    <t>Einskiptisliðir sem ekki er leiðrétt fyrir:</t>
  </si>
  <si>
    <t>Sýn // Helstu fjárhagstölur 4F 2025 og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</si>
</sst>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%;\-0.0%;&quot;&quot;;@"/>
  </numFmts>
  <fonts count="13" x14ac:knownFonts="1">
    <font>
      <sz val="9"/>
      <color theme="1"/>
      <name val="Segoe UI"/>
      <family val="2"/>
    </font>
    <font>
      <sz val="10"/>
      <name val="Arial"/>
      <family val="2"/>
    </font>
    <font>
      <b/>
      <sz val="16"/>
      <color theme="4"/>
      <name val="Aptos Display"/>
      <family val="2"/>
      <scheme val="major"/>
    </font>
    <font>
      <sz val="10"/>
      <name val="Aptos Display"/>
      <family val="2"/>
      <scheme val="major"/>
    </font>
    <font>
      <b/>
      <sz val="16"/>
      <name val="Aptos Display"/>
      <family val="2"/>
      <scheme val="major"/>
    </font>
    <font>
      <b/>
      <sz val="10"/>
      <color theme="0"/>
      <name val="Aptos Display"/>
      <family val="2"/>
      <scheme val="major"/>
    </font>
    <font>
      <b/>
      <sz val="10"/>
      <name val="Aptos Display"/>
      <family val="2"/>
      <scheme val="major"/>
    </font>
    <font>
      <sz val="8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sz val="10"/>
      <color rgb="FFFF0000"/>
      <name val="Aptos Display"/>
      <family val="2"/>
      <scheme val="major"/>
    </font>
    <font>
      <b/>
      <sz val="11"/>
      <name val="Aptos Display"/>
      <family val="2"/>
      <scheme val="major"/>
    </font>
    <font>
      <sz val="9"/>
      <name val="Aptos Display"/>
      <family val="2"/>
      <scheme val="major"/>
    </font>
    <font>
      <b/>
      <sz val="9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left" vertical="center" inden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right" vertical="center"/>
    </xf>
    <xf numFmtId="0" fontId="6" fillId="0" borderId="4" xfId="1" applyFont="1" applyBorder="1" applyAlignment="1">
      <alignment vertical="center"/>
    </xf>
    <xf numFmtId="3" fontId="6" fillId="0" borderId="0" xfId="1" applyNumberFormat="1" applyFont="1" applyAlignment="1">
      <alignment vertical="center"/>
    </xf>
    <xf numFmtId="3" fontId="6" fillId="0" borderId="5" xfId="1" applyNumberFormat="1" applyFont="1" applyBorder="1" applyAlignment="1">
      <alignment vertical="center"/>
    </xf>
    <xf numFmtId="0" fontId="7" fillId="0" borderId="4" xfId="1" applyFont="1" applyBorder="1" applyAlignment="1">
      <alignment horizontal="left" vertical="center" indent="2"/>
    </xf>
    <xf numFmtId="164" fontId="7" fillId="0" borderId="0" xfId="1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165" fontId="7" fillId="0" borderId="5" xfId="1" applyNumberFormat="1" applyFont="1" applyBorder="1" applyAlignment="1">
      <alignment vertical="center"/>
    </xf>
    <xf numFmtId="164" fontId="7" fillId="0" borderId="5" xfId="1" applyNumberFormat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3" fontId="6" fillId="0" borderId="7" xfId="1" applyNumberFormat="1" applyFont="1" applyBorder="1" applyAlignment="1">
      <alignment vertical="center"/>
    </xf>
    <xf numFmtId="3" fontId="3" fillId="0" borderId="7" xfId="1" applyNumberFormat="1" applyFont="1" applyBorder="1" applyAlignment="1">
      <alignment vertical="center"/>
    </xf>
    <xf numFmtId="3" fontId="6" fillId="0" borderId="8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0" borderId="5" xfId="1" applyNumberFormat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3" fillId="0" borderId="4" xfId="1" applyFont="1" applyBorder="1" applyAlignment="1">
      <alignment horizontal="left" vertical="center"/>
    </xf>
    <xf numFmtId="3" fontId="6" fillId="0" borderId="3" xfId="1" applyNumberFormat="1" applyFont="1" applyBorder="1" applyAlignment="1">
      <alignment vertical="center"/>
    </xf>
    <xf numFmtId="0" fontId="3" fillId="0" borderId="4" xfId="1" applyFont="1" applyBorder="1"/>
    <xf numFmtId="0" fontId="3" fillId="0" borderId="5" xfId="1" applyFont="1" applyBorder="1"/>
    <xf numFmtId="0" fontId="3" fillId="0" borderId="5" xfId="1" applyFont="1" applyBorder="1" applyAlignment="1">
      <alignment vertical="center"/>
    </xf>
    <xf numFmtId="164" fontId="3" fillId="0" borderId="0" xfId="1" applyNumberFormat="1" applyFont="1" applyAlignment="1">
      <alignment vertical="center"/>
    </xf>
    <xf numFmtId="164" fontId="3" fillId="0" borderId="5" xfId="1" applyNumberFormat="1" applyFont="1" applyBorder="1" applyAlignment="1">
      <alignment vertical="center"/>
    </xf>
    <xf numFmtId="0" fontId="3" fillId="0" borderId="6" xfId="1" applyFont="1" applyBorder="1" applyAlignment="1">
      <alignment horizontal="left" vertical="center"/>
    </xf>
    <xf numFmtId="164" fontId="3" fillId="0" borderId="7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4" fontId="3" fillId="0" borderId="4" xfId="1" applyNumberFormat="1" applyFont="1" applyBorder="1" applyAlignment="1">
      <alignment vertical="center"/>
    </xf>
    <xf numFmtId="4" fontId="6" fillId="0" borderId="4" xfId="1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6" fillId="0" borderId="0" xfId="1" applyFont="1"/>
  </cellXfs>
  <cellStyles count="2">
    <cellStyle name="Normal" xfId="0" builtinId="0"/>
    <cellStyle name="Normal 2" xfId="1" xr:uid="{2C69DED2-9035-481C-91AB-4E46B13D9D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ýn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EE4055"/>
      </a:accent1>
      <a:accent2>
        <a:srgbClr val="375D64"/>
      </a:accent2>
      <a:accent3>
        <a:srgbClr val="54575A"/>
      </a:accent3>
      <a:accent4>
        <a:srgbClr val="8E9D98"/>
      </a:accent4>
      <a:accent5>
        <a:srgbClr val="EE4055"/>
      </a:accent5>
      <a:accent6>
        <a:srgbClr val="375D64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8FE90-8FF0-4651-BC30-5D7B154A0FA3}">
  <sheetPr>
    <tabColor theme="4"/>
  </sheetPr>
  <dimension ref="A1:XFC196"/>
  <sheetViews>
    <sheetView showGridLines="0" tabSelected="1" zoomScale="145" zoomScaleNormal="145" workbookViewId="0">
      <selection activeCell="H109" sqref="H109"/>
    </sheetView>
  </sheetViews>
  <sheetFormatPr defaultColWidth="0" defaultRowHeight="0" customHeight="1" zeroHeight="1" x14ac:dyDescent="0.35"/>
  <cols>
    <col min="1" max="1" width="5.26953125" style="2" customWidth="1"/>
    <col min="2" max="2" width="46.26953125" style="2" customWidth="1"/>
    <col min="3" max="4" width="9.81640625" style="2" customWidth="1"/>
    <col min="5" max="5" width="1.26953125" style="2" customWidth="1"/>
    <col min="6" max="7" width="9.81640625" style="2" customWidth="1"/>
    <col min="8" max="8" width="23.1796875" style="2" customWidth="1"/>
    <col min="9" max="16378" width="3.453125" style="2" hidden="1"/>
    <col min="16379" max="16379" width="1.1796875" style="2" hidden="1"/>
    <col min="16380" max="16380" width="1.7265625" style="2" hidden="1"/>
    <col min="16381" max="16381" width="3.453125" style="2" hidden="1"/>
    <col min="16382" max="16383" width="4.7265625" style="2" hidden="1"/>
    <col min="16384" max="16384" width="15.7265625" style="2" hidden="1"/>
  </cols>
  <sheetData>
    <row r="1" spans="1:8" ht="24.75" customHeight="1" x14ac:dyDescent="0.55000000000000004">
      <c r="A1" s="1" t="s">
        <v>88</v>
      </c>
    </row>
    <row r="2" spans="1:8" s="5" customFormat="1" ht="13.5" customHeight="1" x14ac:dyDescent="0.35">
      <c r="A2" s="3" t="s">
        <v>0</v>
      </c>
      <c r="B2" s="4"/>
      <c r="H2" s="2"/>
    </row>
    <row r="3" spans="1:8" s="5" customFormat="1" ht="13.5" customHeight="1" x14ac:dyDescent="0.5">
      <c r="B3" s="6"/>
    </row>
    <row r="4" spans="1:8" s="5" customFormat="1" ht="13.5" customHeight="1" x14ac:dyDescent="0.5">
      <c r="B4" s="7" t="s">
        <v>1</v>
      </c>
      <c r="C4" s="8" t="s">
        <v>2</v>
      </c>
      <c r="D4" s="8" t="s">
        <v>3</v>
      </c>
      <c r="E4" s="8"/>
      <c r="F4" s="8">
        <v>2025</v>
      </c>
      <c r="G4" s="9">
        <v>2024</v>
      </c>
    </row>
    <row r="5" spans="1:8" s="5" customFormat="1" ht="13.5" customHeight="1" x14ac:dyDescent="0.5">
      <c r="B5" s="10" t="s">
        <v>4</v>
      </c>
      <c r="C5" s="11">
        <v>6073.4872362597998</v>
      </c>
      <c r="D5" s="11">
        <v>5730.9346971565064</v>
      </c>
      <c r="E5" s="11"/>
      <c r="F5" s="11">
        <v>21980.781250289783</v>
      </c>
      <c r="G5" s="12">
        <v>21647.434697156572</v>
      </c>
    </row>
    <row r="6" spans="1:8" s="5" customFormat="1" ht="13.5" customHeight="1" x14ac:dyDescent="0.5">
      <c r="B6" s="13" t="s">
        <v>5</v>
      </c>
      <c r="C6" s="14">
        <f>C5/D5-1</f>
        <v>5.9772542736048928E-2</v>
      </c>
      <c r="D6" s="14"/>
      <c r="E6" s="15"/>
      <c r="F6" s="14">
        <f>F5/G5-1</f>
        <v>1.539889403971717E-2</v>
      </c>
      <c r="G6" s="16"/>
    </row>
    <row r="7" spans="1:8" s="5" customFormat="1" ht="13.5" customHeight="1" x14ac:dyDescent="0.5">
      <c r="B7" s="10" t="s">
        <v>6</v>
      </c>
      <c r="C7" s="11">
        <v>1339.1389139297996</v>
      </c>
      <c r="D7" s="11">
        <v>1012.4062031665047</v>
      </c>
      <c r="E7" s="11"/>
      <c r="F7" s="11">
        <v>3456.2862075097842</v>
      </c>
      <c r="G7" s="12">
        <v>3309.0513964965721</v>
      </c>
    </row>
    <row r="8" spans="1:8" s="5" customFormat="1" ht="13.5" customHeight="1" x14ac:dyDescent="0.5">
      <c r="B8" s="13" t="s">
        <v>7</v>
      </c>
      <c r="C8" s="14">
        <f>C7/C5</f>
        <v>0.2204892941792817</v>
      </c>
      <c r="D8" s="14">
        <f>D7/D5</f>
        <v>0.17665638445833731</v>
      </c>
      <c r="E8" s="14"/>
      <c r="F8" s="14">
        <f>F7/F5</f>
        <v>0.15724128128813522</v>
      </c>
      <c r="G8" s="17">
        <f>G7/G5</f>
        <v>0.15286113309912061</v>
      </c>
    </row>
    <row r="9" spans="1:8" s="5" customFormat="1" ht="13.5" customHeight="1" x14ac:dyDescent="0.5">
      <c r="B9" s="10" t="s">
        <v>8</v>
      </c>
      <c r="C9" s="11">
        <v>1047.695082659998</v>
      </c>
      <c r="D9" s="11">
        <v>818.61058850999802</v>
      </c>
      <c r="E9" s="11"/>
      <c r="F9" s="11">
        <v>3150.0349425800027</v>
      </c>
      <c r="G9" s="12">
        <v>3937</v>
      </c>
    </row>
    <row r="10" spans="1:8" s="5" customFormat="1" ht="13.5" customHeight="1" x14ac:dyDescent="0.5">
      <c r="B10" s="13" t="s">
        <v>9</v>
      </c>
      <c r="C10" s="14">
        <f>C9/C5</f>
        <v>0.17250305169080982</v>
      </c>
      <c r="D10" s="14">
        <f>D9/D5</f>
        <v>0.14284067639370671</v>
      </c>
      <c r="E10" s="14"/>
      <c r="F10" s="14">
        <f>F9/F5</f>
        <v>0.14330859793886871</v>
      </c>
      <c r="G10" s="17">
        <f>G9/G5</f>
        <v>0.18186912468280281</v>
      </c>
    </row>
    <row r="11" spans="1:8" s="5" customFormat="1" ht="13.5" customHeight="1" x14ac:dyDescent="0.5">
      <c r="B11" s="10" t="s">
        <v>10</v>
      </c>
      <c r="C11" s="11">
        <f>C7-C9</f>
        <v>291.44383126980165</v>
      </c>
      <c r="D11" s="11">
        <f>D7-D9</f>
        <v>193.7956146565067</v>
      </c>
      <c r="E11" s="11"/>
      <c r="F11" s="11">
        <f>F7-F9</f>
        <v>306.25126492978143</v>
      </c>
      <c r="G11" s="12">
        <f>G7-G9</f>
        <v>-627.94860350342788</v>
      </c>
    </row>
    <row r="12" spans="1:8" s="5" customFormat="1" ht="13.5" customHeight="1" x14ac:dyDescent="0.5">
      <c r="B12" s="13" t="s">
        <v>11</v>
      </c>
      <c r="C12" s="14">
        <f>C11/C5</f>
        <v>4.7986242488471879E-2</v>
      </c>
      <c r="D12" s="14">
        <f>D11/D5</f>
        <v>3.381570806463062E-2</v>
      </c>
      <c r="E12" s="14"/>
      <c r="F12" s="14">
        <f>F11/F5</f>
        <v>1.3932683349266485E-2</v>
      </c>
      <c r="G12" s="17">
        <f>G11/G5</f>
        <v>-2.90079915836822E-2</v>
      </c>
    </row>
    <row r="13" spans="1:8" s="5" customFormat="1" ht="13.5" customHeight="1" x14ac:dyDescent="0.5">
      <c r="B13" s="18" t="s">
        <v>12</v>
      </c>
      <c r="C13" s="19">
        <v>384.38125011229295</v>
      </c>
      <c r="D13" s="19">
        <v>-956.61375304349326</v>
      </c>
      <c r="E13" s="20"/>
      <c r="F13" s="19">
        <v>311.79059087227779</v>
      </c>
      <c r="G13" s="21">
        <v>-657.4187150134278</v>
      </c>
    </row>
    <row r="14" spans="1:8" s="5" customFormat="1" ht="13.5" customHeight="1" x14ac:dyDescent="0.5">
      <c r="B14" s="22"/>
    </row>
    <row r="15" spans="1:8" s="5" customFormat="1" ht="13.5" customHeight="1" x14ac:dyDescent="0.5"/>
    <row r="16" spans="1:8" s="5" customFormat="1" ht="13.5" customHeight="1" x14ac:dyDescent="0.5">
      <c r="B16" s="7" t="s">
        <v>13</v>
      </c>
      <c r="C16" s="8" t="s">
        <v>2</v>
      </c>
      <c r="D16" s="8" t="s">
        <v>3</v>
      </c>
      <c r="E16" s="8"/>
      <c r="F16" s="8">
        <f>+F4</f>
        <v>2025</v>
      </c>
      <c r="G16" s="8">
        <f>+G4</f>
        <v>2024</v>
      </c>
    </row>
    <row r="17" spans="2:7" s="5" customFormat="1" ht="13.5" customHeight="1" x14ac:dyDescent="0.5">
      <c r="B17" s="23" t="s">
        <v>14</v>
      </c>
      <c r="C17" s="24">
        <v>1286.0445066000057</v>
      </c>
      <c r="D17" s="24">
        <v>1194.354403340099</v>
      </c>
      <c r="E17" s="24"/>
      <c r="F17" s="24">
        <v>5039.6403842601321</v>
      </c>
      <c r="G17" s="25">
        <v>4686.1787849501006</v>
      </c>
    </row>
    <row r="18" spans="2:7" s="5" customFormat="1" ht="13.5" customHeight="1" x14ac:dyDescent="0.5">
      <c r="B18" s="23" t="s">
        <v>15</v>
      </c>
      <c r="C18" s="24">
        <v>1058.07024850989</v>
      </c>
      <c r="D18" s="24">
        <v>947.27333174005014</v>
      </c>
      <c r="E18" s="24"/>
      <c r="F18" s="24">
        <v>4050.4297129898196</v>
      </c>
      <c r="G18" s="25">
        <v>3856.2594703100499</v>
      </c>
    </row>
    <row r="19" spans="2:7" s="5" customFormat="1" ht="13.5" customHeight="1" x14ac:dyDescent="0.5">
      <c r="B19" s="23" t="s">
        <v>16</v>
      </c>
      <c r="C19" s="24">
        <v>56.995624109999994</v>
      </c>
      <c r="D19" s="24">
        <v>113.34338018999999</v>
      </c>
      <c r="E19" s="24"/>
      <c r="F19" s="24">
        <v>287.60712123000013</v>
      </c>
      <c r="G19" s="25">
        <v>479.37041679999993</v>
      </c>
    </row>
    <row r="20" spans="2:7" s="5" customFormat="1" ht="13.5" customHeight="1" x14ac:dyDescent="0.5">
      <c r="B20" s="23" t="s">
        <v>17</v>
      </c>
      <c r="C20" s="24">
        <v>105.24535332999849</v>
      </c>
      <c r="D20" s="24">
        <v>105.95728914000267</v>
      </c>
      <c r="E20" s="24"/>
      <c r="F20" s="24">
        <v>434.83094932999768</v>
      </c>
      <c r="G20" s="25">
        <v>418.52778060000264</v>
      </c>
    </row>
    <row r="21" spans="2:7" s="5" customFormat="1" ht="13.5" customHeight="1" x14ac:dyDescent="0.5">
      <c r="B21" s="23" t="s">
        <v>18</v>
      </c>
      <c r="C21" s="24">
        <v>1931.5573567398799</v>
      </c>
      <c r="D21" s="24">
        <v>1591.2164683099304</v>
      </c>
      <c r="E21" s="24"/>
      <c r="F21" s="24">
        <v>6902.3177240897112</v>
      </c>
      <c r="G21" s="25">
        <v>6610.0731103299295</v>
      </c>
    </row>
    <row r="22" spans="2:7" s="5" customFormat="1" ht="13.5" customHeight="1" x14ac:dyDescent="0.5">
      <c r="B22" s="23" t="s">
        <v>19</v>
      </c>
      <c r="C22" s="24">
        <v>956.57890844000008</v>
      </c>
      <c r="D22" s="24">
        <v>883.1969700599999</v>
      </c>
      <c r="E22" s="24"/>
      <c r="F22" s="24">
        <v>2964.1804658599999</v>
      </c>
      <c r="G22" s="25">
        <v>2963.4824360400003</v>
      </c>
    </row>
    <row r="23" spans="2:7" s="5" customFormat="1" ht="13.5" customHeight="1" x14ac:dyDescent="0.5">
      <c r="B23" s="23" t="s">
        <v>21</v>
      </c>
      <c r="C23" s="24">
        <v>298.70913780000006</v>
      </c>
      <c r="D23" s="24">
        <v>296.02079595999999</v>
      </c>
      <c r="E23" s="24"/>
      <c r="F23" s="24">
        <v>948.01735954000003</v>
      </c>
      <c r="G23" s="25">
        <v>1096.3225999799999</v>
      </c>
    </row>
    <row r="24" spans="2:7" s="5" customFormat="1" ht="13.5" customHeight="1" x14ac:dyDescent="0.5">
      <c r="B24" s="23" t="s">
        <v>20</v>
      </c>
      <c r="C24" s="24">
        <v>59.157335019999984</v>
      </c>
      <c r="D24" s="24">
        <v>187.23277947808674</v>
      </c>
      <c r="E24" s="24"/>
      <c r="F24" s="24">
        <v>363.84948233</v>
      </c>
      <c r="G24" s="25">
        <v>484.25321796815047</v>
      </c>
    </row>
    <row r="25" spans="2:7" s="5" customFormat="1" ht="13.5" customHeight="1" x14ac:dyDescent="0.5">
      <c r="B25" s="23" t="s">
        <v>22</v>
      </c>
      <c r="C25" s="24">
        <v>321.12876571002874</v>
      </c>
      <c r="D25" s="24">
        <v>412.83927893833334</v>
      </c>
      <c r="E25" s="24"/>
      <c r="F25" s="24">
        <v>989.90805066012251</v>
      </c>
      <c r="G25" s="25">
        <v>1052.9668801783332</v>
      </c>
    </row>
    <row r="26" spans="2:7" s="5" customFormat="1" ht="13.5" customHeight="1" x14ac:dyDescent="0.5">
      <c r="B26" s="18" t="s">
        <v>23</v>
      </c>
      <c r="C26" s="19">
        <f t="shared" ref="C26:F26" si="0">+SUM(C17:C25)</f>
        <v>6073.4872362598026</v>
      </c>
      <c r="D26" s="19">
        <f t="shared" si="0"/>
        <v>5731.4346971565028</v>
      </c>
      <c r="E26" s="19"/>
      <c r="F26" s="19">
        <f t="shared" si="0"/>
        <v>21980.781250289783</v>
      </c>
      <c r="G26" s="21">
        <f>+SUM(G17:G25)</f>
        <v>21647.434697156572</v>
      </c>
    </row>
    <row r="27" spans="2:7" s="5" customFormat="1" ht="13.5" customHeight="1" x14ac:dyDescent="0.5"/>
    <row r="28" spans="2:7" s="5" customFormat="1" ht="13.5" customHeight="1" x14ac:dyDescent="0.5">
      <c r="B28" s="7" t="s">
        <v>24</v>
      </c>
      <c r="C28" s="8" t="s">
        <v>2</v>
      </c>
      <c r="D28" s="8" t="s">
        <v>3</v>
      </c>
      <c r="E28" s="26"/>
      <c r="F28" s="26">
        <f>+F16</f>
        <v>2025</v>
      </c>
      <c r="G28" s="27">
        <f>+G16</f>
        <v>2024</v>
      </c>
    </row>
    <row r="29" spans="2:7" s="5" customFormat="1" ht="13.5" customHeight="1" x14ac:dyDescent="0.5">
      <c r="B29" s="10" t="s">
        <v>4</v>
      </c>
      <c r="C29" s="11">
        <f>+C26</f>
        <v>6073.4872362598026</v>
      </c>
      <c r="D29" s="11">
        <f>+D26</f>
        <v>5731.4346971565028</v>
      </c>
      <c r="E29" s="11"/>
      <c r="F29" s="11">
        <f>+F26</f>
        <v>21980.781250289783</v>
      </c>
      <c r="G29" s="12">
        <f>+G26</f>
        <v>21647.434697156572</v>
      </c>
    </row>
    <row r="30" spans="2:7" s="5" customFormat="1" ht="13.5" customHeight="1" x14ac:dyDescent="0.5">
      <c r="B30" s="10"/>
      <c r="C30" s="11"/>
      <c r="D30" s="11"/>
      <c r="E30" s="11"/>
      <c r="F30" s="11"/>
      <c r="G30" s="12"/>
    </row>
    <row r="31" spans="2:7" s="5" customFormat="1" ht="13.5" customHeight="1" x14ac:dyDescent="0.5">
      <c r="B31" s="28" t="s">
        <v>25</v>
      </c>
      <c r="C31" s="24">
        <v>-2282.27606345</v>
      </c>
      <c r="D31" s="24">
        <v>-2302.0938613399999</v>
      </c>
      <c r="E31" s="24"/>
      <c r="F31" s="24">
        <v>-8903.1058503200002</v>
      </c>
      <c r="G31" s="25">
        <v>-8702.4969999999994</v>
      </c>
    </row>
    <row r="32" spans="2:7" s="5" customFormat="1" ht="13.5" customHeight="1" x14ac:dyDescent="0.5">
      <c r="B32" s="28" t="s">
        <v>26</v>
      </c>
      <c r="C32" s="24">
        <v>-1588.4577079999999</v>
      </c>
      <c r="D32" s="24">
        <v>-1651.6325400000001</v>
      </c>
      <c r="E32" s="24"/>
      <c r="F32" s="24">
        <v>-6199.5048463000003</v>
      </c>
      <c r="G32" s="25">
        <v>-6243.6053634999998</v>
      </c>
    </row>
    <row r="33" spans="2:7" s="5" customFormat="1" ht="13.5" customHeight="1" x14ac:dyDescent="0.5">
      <c r="B33" s="28" t="s">
        <v>27</v>
      </c>
      <c r="C33" s="24">
        <v>-550.85910588000002</v>
      </c>
      <c r="D33" s="24">
        <v>-515.84034988999997</v>
      </c>
      <c r="E33" s="24"/>
      <c r="F33" s="24">
        <v>-2171.1472475</v>
      </c>
      <c r="G33" s="25">
        <v>-2080.38093716</v>
      </c>
    </row>
    <row r="34" spans="2:7" s="5" customFormat="1" ht="13.5" customHeight="1" x14ac:dyDescent="0.5">
      <c r="B34" s="10" t="s">
        <v>28</v>
      </c>
      <c r="C34" s="11">
        <f t="shared" ref="C34:G34" si="1">+SUM(C31:C33)</f>
        <v>-4421.5928773300002</v>
      </c>
      <c r="D34" s="11">
        <f t="shared" si="1"/>
        <v>-4469.5667512299997</v>
      </c>
      <c r="E34" s="11"/>
      <c r="F34" s="11">
        <f t="shared" si="1"/>
        <v>-17273.75794412</v>
      </c>
      <c r="G34" s="12">
        <f t="shared" si="1"/>
        <v>-17026.483300659998</v>
      </c>
    </row>
    <row r="35" spans="2:7" s="5" customFormat="1" ht="13.5" customHeight="1" x14ac:dyDescent="0.5">
      <c r="B35" s="23"/>
      <c r="C35" s="24"/>
      <c r="D35" s="24"/>
      <c r="E35" s="24"/>
      <c r="F35" s="24"/>
      <c r="G35" s="25"/>
    </row>
    <row r="36" spans="2:7" s="5" customFormat="1" ht="13.5" customHeight="1" x14ac:dyDescent="0.5">
      <c r="B36" s="10" t="s">
        <v>29</v>
      </c>
      <c r="C36" s="11">
        <f t="shared" ref="C36:E36" si="2">+C29+C34</f>
        <v>1651.8943589298024</v>
      </c>
      <c r="D36" s="11">
        <v>1261.4679459265044</v>
      </c>
      <c r="E36" s="11"/>
      <c r="F36" s="11">
        <f>+F29+F34</f>
        <v>4707.0233061697836</v>
      </c>
      <c r="G36" s="12">
        <v>4620.4513964965663</v>
      </c>
    </row>
    <row r="37" spans="2:7" s="5" customFormat="1" ht="13.5" customHeight="1" x14ac:dyDescent="0.5">
      <c r="B37" s="23" t="s">
        <v>30</v>
      </c>
      <c r="C37" s="24">
        <v>-312.955445</v>
      </c>
      <c r="D37" s="24">
        <v>-249.46174276000201</v>
      </c>
      <c r="E37" s="24"/>
      <c r="F37" s="24">
        <v>-1250.4904004709999</v>
      </c>
      <c r="G37" s="25">
        <v>-1311.6</v>
      </c>
    </row>
    <row r="38" spans="2:7" s="5" customFormat="1" ht="13.5" customHeight="1" x14ac:dyDescent="0.5">
      <c r="B38" s="23"/>
      <c r="C38" s="24"/>
      <c r="D38" s="24"/>
      <c r="E38" s="24"/>
      <c r="F38" s="24"/>
      <c r="G38" s="25"/>
    </row>
    <row r="39" spans="2:7" s="5" customFormat="1" ht="13.5" customHeight="1" x14ac:dyDescent="0.5">
      <c r="B39" s="18" t="s">
        <v>6</v>
      </c>
      <c r="C39" s="19">
        <f t="shared" ref="C39:G39" si="3">+C36+C37</f>
        <v>1338.9389139298023</v>
      </c>
      <c r="D39" s="19">
        <f t="shared" si="3"/>
        <v>1012.0062031665024</v>
      </c>
      <c r="E39" s="19"/>
      <c r="F39" s="19">
        <v>3456.2862075097842</v>
      </c>
      <c r="G39" s="21">
        <f t="shared" si="3"/>
        <v>3308.8513964965664</v>
      </c>
    </row>
    <row r="40" spans="2:7" s="5" customFormat="1" ht="13.5" customHeight="1" x14ac:dyDescent="0.5">
      <c r="B40" s="10"/>
      <c r="C40" s="11"/>
      <c r="D40" s="11"/>
      <c r="E40" s="11"/>
      <c r="F40" s="11"/>
      <c r="G40" s="29"/>
    </row>
    <row r="41" spans="2:7" s="5" customFormat="1" ht="13.5" customHeight="1" x14ac:dyDescent="0.5">
      <c r="B41" s="10" t="s">
        <v>29</v>
      </c>
      <c r="C41" s="11">
        <v>1651.8943589297996</v>
      </c>
      <c r="D41" s="11">
        <v>1261.4679459265044</v>
      </c>
      <c r="E41" s="11"/>
      <c r="F41" s="11">
        <v>4707.4989336016197</v>
      </c>
      <c r="G41" s="12">
        <v>4620.4513964965663</v>
      </c>
    </row>
    <row r="42" spans="2:7" s="5" customFormat="1" ht="13.5" customHeight="1" x14ac:dyDescent="0.5">
      <c r="B42" s="23" t="s">
        <v>31</v>
      </c>
      <c r="C42" s="24">
        <v>-1020.51569469033</v>
      </c>
      <c r="D42" s="24">
        <v>-746.87408478800012</v>
      </c>
      <c r="E42" s="24"/>
      <c r="F42" s="24">
        <v>-3487.5</v>
      </c>
      <c r="G42" s="25">
        <v>-3139.2101115099999</v>
      </c>
    </row>
    <row r="43" spans="2:7" s="5" customFormat="1" ht="13.5" customHeight="1" x14ac:dyDescent="0.5">
      <c r="B43" s="23" t="s">
        <v>32</v>
      </c>
      <c r="C43" s="24">
        <v>-80.636551999999995</v>
      </c>
      <c r="D43" s="24">
        <v>-65.31565999999998</v>
      </c>
      <c r="E43" s="24"/>
      <c r="F43" s="24">
        <v>-236.5</v>
      </c>
      <c r="G43" s="25">
        <v>-219</v>
      </c>
    </row>
    <row r="44" spans="2:7" s="5" customFormat="1" ht="13.5" customHeight="1" x14ac:dyDescent="0.5">
      <c r="B44" s="23" t="s">
        <v>33</v>
      </c>
      <c r="C44" s="24">
        <v>-166.56086212717301</v>
      </c>
      <c r="D44" s="24">
        <v>-245.49195418199997</v>
      </c>
      <c r="E44" s="24"/>
      <c r="F44" s="24">
        <v>-671.5</v>
      </c>
      <c r="G44" s="25">
        <v>-758.5</v>
      </c>
    </row>
    <row r="45" spans="2:7" s="5" customFormat="1" ht="13.5" customHeight="1" x14ac:dyDescent="0.5">
      <c r="B45" s="23" t="s">
        <v>34</v>
      </c>
      <c r="C45" s="24">
        <v>0</v>
      </c>
      <c r="D45" s="24">
        <v>-1161</v>
      </c>
      <c r="E45" s="24"/>
      <c r="F45" s="24">
        <v>0</v>
      </c>
      <c r="G45" s="25">
        <v>-1161</v>
      </c>
    </row>
    <row r="46" spans="2:7" s="5" customFormat="1" ht="13.5" customHeight="1" x14ac:dyDescent="0.5">
      <c r="B46" s="23"/>
      <c r="G46" s="25"/>
    </row>
    <row r="47" spans="2:7" s="5" customFormat="1" ht="13.5" customHeight="1" x14ac:dyDescent="0.5">
      <c r="B47" s="10" t="s">
        <v>12</v>
      </c>
      <c r="C47" s="11">
        <f>+SUM(C41:C45)</f>
        <v>384.18125011229665</v>
      </c>
      <c r="D47" s="11">
        <f>+SUM(D41:D45)</f>
        <v>-957.21375304349567</v>
      </c>
      <c r="E47" s="11"/>
      <c r="F47" s="11">
        <f>+SUM(F41:F45)</f>
        <v>311.99893360161968</v>
      </c>
      <c r="G47" s="12">
        <f>+SUM(G41:G45)</f>
        <v>-657.25871501343363</v>
      </c>
    </row>
    <row r="48" spans="2:7" s="5" customFormat="1" ht="13.5" customHeight="1" x14ac:dyDescent="0.5">
      <c r="B48" s="23" t="s">
        <v>35</v>
      </c>
      <c r="C48" s="24">
        <v>-326.84958083999993</v>
      </c>
      <c r="D48" s="24">
        <v>-308</v>
      </c>
      <c r="E48" s="24"/>
      <c r="F48" s="24">
        <v>-1214.5</v>
      </c>
      <c r="G48" s="25">
        <v>-1289.9522027190001</v>
      </c>
    </row>
    <row r="49" spans="2:7" ht="0" hidden="1" customHeight="1" x14ac:dyDescent="0.35">
      <c r="B49" s="30"/>
      <c r="G49" s="31"/>
    </row>
    <row r="50" spans="2:7" s="5" customFormat="1" ht="13.5" customHeight="1" x14ac:dyDescent="0.5">
      <c r="B50" s="23" t="s">
        <v>36</v>
      </c>
      <c r="C50" s="24">
        <v>1.6901794999999999</v>
      </c>
      <c r="D50" s="24">
        <v>1.75</v>
      </c>
      <c r="E50" s="24"/>
      <c r="F50" s="24">
        <v>7.4130000000000003</v>
      </c>
      <c r="G50" s="25">
        <v>7</v>
      </c>
    </row>
    <row r="51" spans="2:7" s="5" customFormat="1" ht="13.5" customHeight="1" x14ac:dyDescent="0.5">
      <c r="B51" s="23"/>
      <c r="C51" s="24"/>
      <c r="D51" s="24"/>
      <c r="E51" s="24"/>
      <c r="F51" s="24"/>
      <c r="G51" s="25"/>
    </row>
    <row r="52" spans="2:7" s="5" customFormat="1" ht="13.5" customHeight="1" x14ac:dyDescent="0.5">
      <c r="B52" s="10" t="s">
        <v>37</v>
      </c>
      <c r="C52" s="11">
        <f>+SUM(C47:C50)</f>
        <v>59.021848772296721</v>
      </c>
      <c r="D52" s="11">
        <f>+SUM(D47:D50)</f>
        <v>-1263.4637530434957</v>
      </c>
      <c r="E52" s="11"/>
      <c r="F52" s="11">
        <f>+SUM(F47:F50)</f>
        <v>-895.08806639838031</v>
      </c>
      <c r="G52" s="12">
        <f>+SUM(G47:G50)</f>
        <v>-1940.2109177324337</v>
      </c>
    </row>
    <row r="53" spans="2:7" s="5" customFormat="1" ht="13.5" customHeight="1" x14ac:dyDescent="0.5">
      <c r="B53" s="23" t="s">
        <v>38</v>
      </c>
      <c r="C53" s="24">
        <v>63.1744956</v>
      </c>
      <c r="D53" s="24">
        <v>68</v>
      </c>
      <c r="E53" s="24"/>
      <c r="F53" s="24">
        <v>261.51352459999998</v>
      </c>
      <c r="G53" s="25">
        <v>261</v>
      </c>
    </row>
    <row r="54" spans="2:7" s="5" customFormat="1" ht="13.5" customHeight="1" x14ac:dyDescent="0.5">
      <c r="B54" s="23" t="s">
        <v>39</v>
      </c>
      <c r="C54" s="24">
        <v>0</v>
      </c>
      <c r="D54" s="24">
        <v>0</v>
      </c>
      <c r="E54" s="24"/>
      <c r="F54" s="24">
        <v>0</v>
      </c>
      <c r="G54" s="25">
        <v>161</v>
      </c>
    </row>
    <row r="55" spans="2:7" s="5" customFormat="1" ht="13.5" customHeight="1" x14ac:dyDescent="0.5">
      <c r="B55" s="23"/>
      <c r="C55" s="24"/>
      <c r="D55" s="24"/>
      <c r="E55" s="24"/>
      <c r="F55" s="24"/>
      <c r="G55" s="25"/>
    </row>
    <row r="56" spans="2:7" s="5" customFormat="1" ht="13.5" customHeight="1" x14ac:dyDescent="0.5">
      <c r="B56" s="10" t="s">
        <v>40</v>
      </c>
      <c r="C56" s="11">
        <f>SUM(C52:C54)</f>
        <v>122.19634437229672</v>
      </c>
      <c r="D56" s="11">
        <v>-1194.4637530434957</v>
      </c>
      <c r="E56" s="11"/>
      <c r="F56" s="11">
        <f>SUM(F52:F54)</f>
        <v>-633.57454179838032</v>
      </c>
      <c r="G56" s="12">
        <f>SUM(G52:G54)</f>
        <v>-1518.2109177324337</v>
      </c>
    </row>
    <row r="57" spans="2:7" s="5" customFormat="1" ht="13.5" customHeight="1" x14ac:dyDescent="0.5">
      <c r="B57" s="23" t="s">
        <v>41</v>
      </c>
      <c r="C57" s="5">
        <v>0</v>
      </c>
      <c r="D57" s="24">
        <v>-45</v>
      </c>
      <c r="E57" s="24"/>
      <c r="F57" s="24">
        <v>-4</v>
      </c>
      <c r="G57" s="25">
        <v>-44</v>
      </c>
    </row>
    <row r="58" spans="2:7" s="5" customFormat="1" ht="13.5" customHeight="1" x14ac:dyDescent="0.5">
      <c r="B58" s="23"/>
      <c r="C58" s="11"/>
      <c r="D58" s="11"/>
      <c r="E58" s="11"/>
      <c r="F58" s="11"/>
      <c r="G58" s="12"/>
    </row>
    <row r="59" spans="2:7" s="5" customFormat="1" ht="13.5" customHeight="1" x14ac:dyDescent="0.5">
      <c r="B59" s="18" t="s">
        <v>42</v>
      </c>
      <c r="C59" s="19">
        <f t="shared" ref="C59:F59" si="4">+C56+C57</f>
        <v>122.19634437229672</v>
      </c>
      <c r="D59" s="19">
        <f>+D56+D57</f>
        <v>-1239.4637530434957</v>
      </c>
      <c r="E59" s="19"/>
      <c r="F59" s="19">
        <f t="shared" si="4"/>
        <v>-637.57454179838032</v>
      </c>
      <c r="G59" s="21">
        <f>+G56+G57</f>
        <v>-1562.2109177324337</v>
      </c>
    </row>
    <row r="60" spans="2:7" s="5" customFormat="1" ht="13.5" customHeight="1" x14ac:dyDescent="0.5"/>
    <row r="61" spans="2:7" s="5" customFormat="1" ht="13.5" customHeight="1" x14ac:dyDescent="0.5">
      <c r="B61" s="7" t="s">
        <v>43</v>
      </c>
      <c r="C61" s="8" t="s">
        <v>2</v>
      </c>
      <c r="D61" s="8" t="s">
        <v>3</v>
      </c>
      <c r="E61" s="26"/>
      <c r="F61" s="26">
        <f>+F28</f>
        <v>2025</v>
      </c>
      <c r="G61" s="27">
        <f>+G28</f>
        <v>2024</v>
      </c>
    </row>
    <row r="62" spans="2:7" s="5" customFormat="1" ht="13.5" customHeight="1" x14ac:dyDescent="0.5">
      <c r="B62" s="10" t="s">
        <v>44</v>
      </c>
      <c r="G62" s="32"/>
    </row>
    <row r="63" spans="2:7" s="5" customFormat="1" ht="13.5" customHeight="1" x14ac:dyDescent="0.5">
      <c r="B63" s="28" t="s">
        <v>45</v>
      </c>
      <c r="C63" s="33">
        <f>+C36/C29</f>
        <v>0.27198449501428079</v>
      </c>
      <c r="D63" s="33">
        <f>+D36/D29</f>
        <v>0.22009636549681841</v>
      </c>
      <c r="E63" s="33"/>
      <c r="F63" s="33">
        <f>+F36/F29</f>
        <v>0.21414267548419047</v>
      </c>
      <c r="G63" s="34">
        <f>+G36/G29</f>
        <v>0.21344105946666608</v>
      </c>
    </row>
    <row r="64" spans="2:7" s="5" customFormat="1" ht="13.5" customHeight="1" x14ac:dyDescent="0.5">
      <c r="B64" s="28" t="s">
        <v>46</v>
      </c>
      <c r="C64" s="33">
        <f>+C39/C29</f>
        <v>0.22045636416852876</v>
      </c>
      <c r="D64" s="33">
        <f>+D39/D29</f>
        <v>0.17657118272124464</v>
      </c>
      <c r="E64" s="33"/>
      <c r="F64" s="33">
        <f>+F39/F29</f>
        <v>0.15724128128813522</v>
      </c>
      <c r="G64" s="34">
        <f>+G39/G29</f>
        <v>0.15285189412910852</v>
      </c>
    </row>
    <row r="65" spans="2:7" s="5" customFormat="1" ht="13.5" customHeight="1" x14ac:dyDescent="0.5">
      <c r="B65" s="28" t="s">
        <v>47</v>
      </c>
      <c r="C65" s="33">
        <f>+C56/C29</f>
        <v>2.0119634670961804E-2</v>
      </c>
      <c r="D65" s="33">
        <f>+D56/D29</f>
        <v>-0.20840571622251872</v>
      </c>
      <c r="E65" s="33"/>
      <c r="F65" s="33">
        <f>+F56/F29</f>
        <v>-2.882402288544806E-2</v>
      </c>
      <c r="G65" s="34">
        <f>+G56/G29</f>
        <v>-7.0133525702787011E-2</v>
      </c>
    </row>
    <row r="66" spans="2:7" s="5" customFormat="1" ht="13.5" customHeight="1" x14ac:dyDescent="0.5">
      <c r="B66" s="23"/>
      <c r="C66" s="33"/>
      <c r="D66" s="33"/>
      <c r="E66" s="33"/>
      <c r="F66" s="33"/>
      <c r="G66" s="34"/>
    </row>
    <row r="67" spans="2:7" s="5" customFormat="1" ht="13.5" customHeight="1" x14ac:dyDescent="0.5">
      <c r="B67" s="10" t="s">
        <v>48</v>
      </c>
      <c r="C67" s="33"/>
      <c r="D67" s="33"/>
      <c r="E67" s="33"/>
      <c r="F67" s="33"/>
      <c r="G67" s="34"/>
    </row>
    <row r="68" spans="2:7" s="5" customFormat="1" ht="13.5" customHeight="1" x14ac:dyDescent="0.5">
      <c r="B68" s="28" t="s">
        <v>49</v>
      </c>
      <c r="C68" s="33">
        <f>+C9/C5</f>
        <v>0.17250305169080982</v>
      </c>
      <c r="D68" s="33">
        <f>+D9/D5</f>
        <v>0.14284067639370671</v>
      </c>
      <c r="E68" s="33"/>
      <c r="F68" s="33">
        <f>+F9/F5</f>
        <v>0.14330859793886871</v>
      </c>
      <c r="G68" s="34">
        <f>+G9/G5</f>
        <v>0.18186912468280281</v>
      </c>
    </row>
    <row r="69" spans="2:7" s="5" customFormat="1" ht="13.5" customHeight="1" x14ac:dyDescent="0.5">
      <c r="B69" s="28" t="s">
        <v>11</v>
      </c>
      <c r="C69" s="33">
        <f>+C11/C5</f>
        <v>4.7986242488471879E-2</v>
      </c>
      <c r="D69" s="33">
        <f>+D11/D5</f>
        <v>3.381570806463062E-2</v>
      </c>
      <c r="E69" s="33"/>
      <c r="F69" s="33">
        <f>+F11/F5</f>
        <v>1.3932683349266485E-2</v>
      </c>
      <c r="G69" s="34">
        <f>+G11/G5</f>
        <v>-2.90079915836822E-2</v>
      </c>
    </row>
    <row r="70" spans="2:7" s="5" customFormat="1" ht="13.5" customHeight="1" x14ac:dyDescent="0.5">
      <c r="B70" s="23"/>
      <c r="C70" s="33"/>
      <c r="D70" s="33"/>
      <c r="E70" s="33"/>
      <c r="F70" s="33"/>
      <c r="G70" s="34"/>
    </row>
    <row r="71" spans="2:7" s="5" customFormat="1" ht="13.5" customHeight="1" x14ac:dyDescent="0.5">
      <c r="B71" s="10" t="s">
        <v>50</v>
      </c>
      <c r="C71" s="33"/>
      <c r="D71" s="33"/>
      <c r="E71" s="33"/>
      <c r="F71" s="33"/>
      <c r="G71" s="34"/>
    </row>
    <row r="72" spans="2:7" s="5" customFormat="1" ht="13.5" customHeight="1" x14ac:dyDescent="0.5">
      <c r="B72" s="28" t="s">
        <v>51</v>
      </c>
      <c r="C72" s="33">
        <f t="shared" ref="C72:D74" si="5">-C31/C$29</f>
        <v>0.37577687655691522</v>
      </c>
      <c r="D72" s="33">
        <f t="shared" si="5"/>
        <v>0.40166101211658606</v>
      </c>
      <c r="E72" s="33"/>
      <c r="F72" s="33">
        <f t="shared" ref="F72:G74" si="6">-F31/F$29</f>
        <v>0.40504046461963794</v>
      </c>
      <c r="G72" s="34">
        <f t="shared" si="6"/>
        <v>0.40201054405504627</v>
      </c>
    </row>
    <row r="73" spans="2:7" s="5" customFormat="1" ht="13.5" customHeight="1" x14ac:dyDescent="0.5">
      <c r="B73" s="28" t="s">
        <v>52</v>
      </c>
      <c r="C73" s="33">
        <f t="shared" si="5"/>
        <v>0.26153964702792554</v>
      </c>
      <c r="D73" s="33">
        <f t="shared" si="5"/>
        <v>0.28817087296125227</v>
      </c>
      <c r="E73" s="33"/>
      <c r="F73" s="33">
        <f t="shared" si="6"/>
        <v>0.28204206100355367</v>
      </c>
      <c r="G73" s="34">
        <f t="shared" si="6"/>
        <v>0.28842241359527504</v>
      </c>
    </row>
    <row r="74" spans="2:7" s="5" customFormat="1" ht="13.5" customHeight="1" x14ac:dyDescent="0.5">
      <c r="B74" s="28" t="s">
        <v>53</v>
      </c>
      <c r="C74" s="33">
        <f t="shared" si="5"/>
        <v>9.069898140087837E-2</v>
      </c>
      <c r="D74" s="33">
        <f t="shared" si="5"/>
        <v>9.0001958871819707E-2</v>
      </c>
      <c r="E74" s="33"/>
      <c r="F74" s="33">
        <f t="shared" si="6"/>
        <v>9.8774798892617921E-2</v>
      </c>
      <c r="G74" s="34">
        <f t="shared" si="6"/>
        <v>9.6102885457982776E-2</v>
      </c>
    </row>
    <row r="75" spans="2:7" s="5" customFormat="1" ht="13.5" customHeight="1" x14ac:dyDescent="0.5">
      <c r="B75" s="28" t="s">
        <v>54</v>
      </c>
      <c r="C75" s="33">
        <f>-C37/C29</f>
        <v>5.1528130845752036E-2</v>
      </c>
      <c r="D75" s="33">
        <f>-D37/D29</f>
        <v>4.3525182775573761E-2</v>
      </c>
      <c r="E75" s="33"/>
      <c r="F75" s="33">
        <f>-F37/F29</f>
        <v>5.6890170837513528E-2</v>
      </c>
      <c r="G75" s="34">
        <f>-G37/G29</f>
        <v>6.0589165337557566E-2</v>
      </c>
    </row>
    <row r="76" spans="2:7" s="5" customFormat="1" ht="13.5" customHeight="1" x14ac:dyDescent="0.5">
      <c r="B76" s="35" t="s">
        <v>55</v>
      </c>
      <c r="C76" s="36">
        <f>-C42/C29</f>
        <v>0.16802796400026482</v>
      </c>
      <c r="D76" s="36">
        <f>-D42/D29</f>
        <v>0.13031188947481886</v>
      </c>
      <c r="E76" s="36"/>
      <c r="F76" s="36">
        <f>-F42/F29</f>
        <v>0.15866133056367243</v>
      </c>
      <c r="G76" s="37">
        <f>-G42/G29</f>
        <v>0.14501534040531558</v>
      </c>
    </row>
    <row r="77" spans="2:7" s="5" customFormat="1" ht="13.5" customHeight="1" x14ac:dyDescent="0.5"/>
    <row r="78" spans="2:7" s="5" customFormat="1" ht="13.5" customHeight="1" x14ac:dyDescent="0.5">
      <c r="B78" s="7" t="s">
        <v>56</v>
      </c>
      <c r="C78" s="8" t="s">
        <v>2</v>
      </c>
      <c r="D78" s="8" t="s">
        <v>3</v>
      </c>
      <c r="E78" s="26"/>
      <c r="F78" s="26">
        <f>+F113</f>
        <v>2025</v>
      </c>
      <c r="G78" s="27">
        <f>+G113</f>
        <v>2024</v>
      </c>
    </row>
    <row r="79" spans="2:7" s="5" customFormat="1" ht="13.5" customHeight="1" x14ac:dyDescent="0.5">
      <c r="B79" s="38" t="s">
        <v>57</v>
      </c>
      <c r="C79" s="24">
        <v>-164.09859399999999</v>
      </c>
      <c r="D79" s="24">
        <v>-89.45540899000207</v>
      </c>
      <c r="E79" s="24"/>
      <c r="F79" s="24">
        <v>-648.89049799999998</v>
      </c>
      <c r="G79" s="25">
        <v>-690</v>
      </c>
    </row>
    <row r="80" spans="2:7" s="5" customFormat="1" ht="13.5" customHeight="1" x14ac:dyDescent="0.5">
      <c r="B80" s="38" t="s">
        <v>58</v>
      </c>
      <c r="C80" s="24">
        <v>-149.26837699999999</v>
      </c>
      <c r="D80" s="24">
        <v>-162.57356077999998</v>
      </c>
      <c r="E80" s="24"/>
      <c r="F80" s="24">
        <v>-606.94636871</v>
      </c>
      <c r="G80" s="25">
        <v>-630</v>
      </c>
    </row>
    <row r="81" spans="2:7" s="5" customFormat="1" ht="13.5" customHeight="1" x14ac:dyDescent="0.5">
      <c r="B81" s="38" t="s">
        <v>59</v>
      </c>
      <c r="C81" s="24">
        <v>0.411526</v>
      </c>
      <c r="D81" s="24">
        <v>3.0672270100000008</v>
      </c>
      <c r="E81" s="24"/>
      <c r="F81" s="24">
        <v>5.5328619999999997</v>
      </c>
      <c r="G81" s="25">
        <v>8</v>
      </c>
    </row>
    <row r="82" spans="2:7" s="5" customFormat="1" ht="13.5" customHeight="1" x14ac:dyDescent="0.5">
      <c r="B82" s="39" t="s">
        <v>30</v>
      </c>
      <c r="C82" s="11">
        <f t="shared" ref="C82:G82" si="7">+SUM(C79:C81)</f>
        <v>-312.955445</v>
      </c>
      <c r="D82" s="11">
        <f t="shared" si="7"/>
        <v>-248.96174276000204</v>
      </c>
      <c r="E82" s="11"/>
      <c r="F82" s="11">
        <f t="shared" si="7"/>
        <v>-1250.3040047099998</v>
      </c>
      <c r="G82" s="12">
        <f t="shared" si="7"/>
        <v>-1312</v>
      </c>
    </row>
    <row r="83" spans="2:7" s="5" customFormat="1" ht="13.5" customHeight="1" x14ac:dyDescent="0.5">
      <c r="B83" s="40"/>
      <c r="C83" s="41"/>
      <c r="D83" s="41"/>
      <c r="E83" s="41"/>
      <c r="F83" s="41"/>
      <c r="G83" s="42"/>
    </row>
    <row r="84" spans="2:7" s="5" customFormat="1" ht="13.5" customHeight="1" x14ac:dyDescent="0.5">
      <c r="B84" s="23" t="s">
        <v>58</v>
      </c>
      <c r="C84" s="24">
        <v>-149.26837699999999</v>
      </c>
      <c r="D84" s="24">
        <v>-162.57356077999998</v>
      </c>
      <c r="E84" s="24"/>
      <c r="F84" s="24">
        <v>-606.94636871</v>
      </c>
      <c r="G84" s="25">
        <v>-630</v>
      </c>
    </row>
    <row r="85" spans="2:7" s="5" customFormat="1" ht="13.5" customHeight="1" x14ac:dyDescent="0.5">
      <c r="B85" s="23" t="s">
        <v>59</v>
      </c>
      <c r="C85" s="24">
        <v>0.411526</v>
      </c>
      <c r="D85" s="24">
        <v>3.0672270100000008</v>
      </c>
      <c r="E85" s="24"/>
      <c r="F85" s="24">
        <v>5.5328619999999997</v>
      </c>
      <c r="G85" s="25">
        <v>8</v>
      </c>
    </row>
    <row r="86" spans="2:7" s="5" customFormat="1" ht="13.5" customHeight="1" x14ac:dyDescent="0.5">
      <c r="B86" s="23" t="s">
        <v>60</v>
      </c>
      <c r="C86" s="24"/>
      <c r="D86" s="24"/>
      <c r="E86" s="24"/>
      <c r="F86" s="24"/>
      <c r="G86" s="25">
        <v>-5</v>
      </c>
    </row>
    <row r="87" spans="2:7" s="5" customFormat="1" ht="13.5" customHeight="1" x14ac:dyDescent="0.5">
      <c r="B87" s="23" t="s">
        <v>33</v>
      </c>
      <c r="C87" s="24">
        <v>-166.86086212717305</v>
      </c>
      <c r="D87" s="24">
        <v>-245.49195418199997</v>
      </c>
      <c r="E87" s="24"/>
      <c r="F87" s="24">
        <v>-671.57636267717305</v>
      </c>
      <c r="G87" s="25">
        <v>-759</v>
      </c>
    </row>
    <row r="88" spans="2:7" s="5" customFormat="1" ht="13.5" customHeight="1" x14ac:dyDescent="0.5">
      <c r="B88" s="18" t="s">
        <v>61</v>
      </c>
      <c r="C88" s="19">
        <f>+SUM(C84:C87)</f>
        <v>-315.71771312717306</v>
      </c>
      <c r="D88" s="19">
        <f>+SUM(D84:D87)</f>
        <v>-404.99828795199994</v>
      </c>
      <c r="E88" s="19"/>
      <c r="F88" s="19">
        <f>+SUM(F84:F87)</f>
        <v>-1272.989869387173</v>
      </c>
      <c r="G88" s="21">
        <f>+SUM(G84:G87)</f>
        <v>-1386</v>
      </c>
    </row>
    <row r="89" spans="2:7" s="5" customFormat="1" ht="13.5" customHeight="1" x14ac:dyDescent="0.5"/>
    <row r="90" spans="2:7" s="5" customFormat="1" ht="13.5" customHeight="1" x14ac:dyDescent="0.5">
      <c r="B90" s="7" t="s">
        <v>62</v>
      </c>
      <c r="C90" s="8" t="s">
        <v>2</v>
      </c>
      <c r="D90" s="8" t="s">
        <v>3</v>
      </c>
      <c r="E90" s="26"/>
      <c r="F90" s="26">
        <f>+F61</f>
        <v>2025</v>
      </c>
      <c r="G90" s="27">
        <f>+G61</f>
        <v>2024</v>
      </c>
    </row>
    <row r="91" spans="2:7" s="5" customFormat="1" ht="13.5" customHeight="1" x14ac:dyDescent="0.5">
      <c r="B91" s="23" t="s">
        <v>63</v>
      </c>
      <c r="C91" s="24">
        <v>-111.45</v>
      </c>
      <c r="D91" s="24">
        <v>-314.22461272000004</v>
      </c>
      <c r="E91" s="24"/>
      <c r="F91" s="24">
        <v>-399.25249243000002</v>
      </c>
      <c r="G91" s="25">
        <v>-714</v>
      </c>
    </row>
    <row r="92" spans="2:7" s="5" customFormat="1" ht="13.5" customHeight="1" x14ac:dyDescent="0.5">
      <c r="B92" s="23" t="s">
        <v>64</v>
      </c>
      <c r="C92" s="24">
        <v>-187.42145742</v>
      </c>
      <c r="D92" s="24">
        <v>-141.63191587</v>
      </c>
      <c r="E92" s="24"/>
      <c r="F92" s="24">
        <v>-541.1281393700001</v>
      </c>
      <c r="G92" s="25">
        <v>-1015</v>
      </c>
    </row>
    <row r="93" spans="2:7" s="5" customFormat="1" ht="13.5" customHeight="1" x14ac:dyDescent="0.5">
      <c r="B93" s="23" t="s">
        <v>65</v>
      </c>
      <c r="C93" s="24">
        <v>-748.82362523999802</v>
      </c>
      <c r="D93" s="24">
        <v>-362.75405991999799</v>
      </c>
      <c r="E93" s="24"/>
      <c r="F93" s="24">
        <v>-2209.6543107800026</v>
      </c>
      <c r="G93" s="25">
        <v>-2208</v>
      </c>
    </row>
    <row r="94" spans="2:7" s="5" customFormat="1" ht="13.5" customHeight="1" x14ac:dyDescent="0.5">
      <c r="B94" s="10" t="s">
        <v>8</v>
      </c>
      <c r="C94" s="11">
        <f t="shared" ref="C94:G94" si="8">+SUM(C91:C93)</f>
        <v>-1047.695082659998</v>
      </c>
      <c r="D94" s="11">
        <f t="shared" si="8"/>
        <v>-818.61058850999802</v>
      </c>
      <c r="E94" s="11"/>
      <c r="F94" s="11">
        <f t="shared" si="8"/>
        <v>-3150.0349425800027</v>
      </c>
      <c r="G94" s="12">
        <f t="shared" si="8"/>
        <v>-3937</v>
      </c>
    </row>
    <row r="95" spans="2:7" s="5" customFormat="1" ht="13.5" customHeight="1" x14ac:dyDescent="0.5">
      <c r="B95" s="23" t="s">
        <v>66</v>
      </c>
      <c r="C95" s="24">
        <v>-14.738640999999999</v>
      </c>
      <c r="D95" s="24">
        <v>-64</v>
      </c>
      <c r="E95" s="24"/>
      <c r="F95" s="24">
        <v>-8</v>
      </c>
      <c r="G95" s="25">
        <v>36</v>
      </c>
    </row>
    <row r="96" spans="2:7" s="5" customFormat="1" ht="13.5" customHeight="1" x14ac:dyDescent="0.5">
      <c r="B96" s="18" t="s">
        <v>67</v>
      </c>
      <c r="C96" s="19">
        <f>+SUM(C94:C95)</f>
        <v>-1062.4337236599979</v>
      </c>
      <c r="D96" s="19">
        <f>+SUM(D94:D95)</f>
        <v>-882.61058850999802</v>
      </c>
      <c r="E96" s="19"/>
      <c r="F96" s="19">
        <f>+SUM(F94:F95)</f>
        <v>-3158.0349425800027</v>
      </c>
      <c r="G96" s="21">
        <f>+SUM(G94:G95)</f>
        <v>-3901</v>
      </c>
    </row>
    <row r="97" spans="2:7" s="5" customFormat="1" ht="13.5" customHeight="1" x14ac:dyDescent="0.5"/>
    <row r="98" spans="2:7" s="5" customFormat="1" ht="13.5" customHeight="1" x14ac:dyDescent="0.5">
      <c r="B98" s="7" t="s">
        <v>68</v>
      </c>
      <c r="C98" s="8" t="s">
        <v>2</v>
      </c>
      <c r="D98" s="8" t="s">
        <v>3</v>
      </c>
      <c r="E98" s="26"/>
      <c r="F98" s="26">
        <f>+F90</f>
        <v>2025</v>
      </c>
      <c r="G98" s="27">
        <f>+G90</f>
        <v>2024</v>
      </c>
    </row>
    <row r="99" spans="2:7" s="5" customFormat="1" ht="13.5" customHeight="1" x14ac:dyDescent="0.5">
      <c r="B99" s="23" t="s">
        <v>69</v>
      </c>
      <c r="C99" s="24">
        <v>-34.923809460333928</v>
      </c>
      <c r="D99" s="24">
        <v>-42.585740448000024</v>
      </c>
      <c r="E99" s="24"/>
      <c r="F99" s="24">
        <v>-645.9</v>
      </c>
      <c r="G99" s="25">
        <v>-687</v>
      </c>
    </row>
    <row r="100" spans="2:7" s="5" customFormat="1" ht="13.5" customHeight="1" x14ac:dyDescent="0.5">
      <c r="B100" s="23" t="s">
        <v>70</v>
      </c>
      <c r="C100" s="24">
        <v>-241.98427822999997</v>
      </c>
      <c r="D100" s="24">
        <v>-250.18172791000006</v>
      </c>
      <c r="E100" s="24"/>
      <c r="F100" s="24">
        <v>-655.99244199999998</v>
      </c>
      <c r="G100" s="25">
        <v>-663.21011151000005</v>
      </c>
    </row>
    <row r="101" spans="2:7" s="5" customFormat="1" ht="13.5" customHeight="1" x14ac:dyDescent="0.5">
      <c r="B101" s="23" t="s">
        <v>71</v>
      </c>
      <c r="C101" s="24">
        <v>-743.70760699999983</v>
      </c>
      <c r="D101" s="24">
        <v>-454.10661643000003</v>
      </c>
      <c r="E101" s="24"/>
      <c r="F101" s="24">
        <v>-2185.5166454499999</v>
      </c>
      <c r="G101" s="25">
        <v>-1789</v>
      </c>
    </row>
    <row r="102" spans="2:7" s="5" customFormat="1" ht="13.5" customHeight="1" x14ac:dyDescent="0.5">
      <c r="B102" s="10" t="s">
        <v>31</v>
      </c>
      <c r="C102" s="11">
        <f t="shared" ref="C102:G102" si="9">+C99+C100+C101</f>
        <v>-1020.6156946903337</v>
      </c>
      <c r="D102" s="11">
        <f t="shared" si="9"/>
        <v>-746.87408478800012</v>
      </c>
      <c r="E102" s="11"/>
      <c r="F102" s="11">
        <f t="shared" si="9"/>
        <v>-3487.4090874499998</v>
      </c>
      <c r="G102" s="12">
        <f t="shared" si="9"/>
        <v>-3139.2101115099999</v>
      </c>
    </row>
    <row r="103" spans="2:7" s="5" customFormat="1" ht="13.5" customHeight="1" x14ac:dyDescent="0.5">
      <c r="B103" s="23" t="s">
        <v>32</v>
      </c>
      <c r="C103" s="24">
        <v>-81.236551999999989</v>
      </c>
      <c r="D103" s="24">
        <v>-65.31565999999998</v>
      </c>
      <c r="E103" s="24"/>
      <c r="F103" s="24">
        <v>-236.5</v>
      </c>
      <c r="G103" s="25">
        <v>-219.26</v>
      </c>
    </row>
    <row r="104" spans="2:7" s="5" customFormat="1" ht="13.5" customHeight="1" x14ac:dyDescent="0.5">
      <c r="B104" s="23" t="s">
        <v>33</v>
      </c>
      <c r="C104" s="24">
        <v>-166.86086212717305</v>
      </c>
      <c r="D104" s="24">
        <v>-245.49195418199997</v>
      </c>
      <c r="E104" s="24"/>
      <c r="F104" s="24">
        <v>-671.5</v>
      </c>
      <c r="G104" s="25">
        <v>-759</v>
      </c>
    </row>
    <row r="105" spans="2:7" s="5" customFormat="1" ht="13.5" customHeight="1" x14ac:dyDescent="0.5">
      <c r="B105" s="23" t="s">
        <v>34</v>
      </c>
      <c r="C105" s="24"/>
      <c r="D105" s="24">
        <v>-1161</v>
      </c>
      <c r="E105" s="24"/>
      <c r="F105" s="24"/>
      <c r="G105" s="25">
        <v>-1161</v>
      </c>
    </row>
    <row r="106" spans="2:7" s="5" customFormat="1" ht="13.5" customHeight="1" x14ac:dyDescent="0.5">
      <c r="B106" s="18" t="s">
        <v>72</v>
      </c>
      <c r="C106" s="19">
        <f>+SUM(C102:C105)</f>
        <v>-1268.7131088175067</v>
      </c>
      <c r="D106" s="19">
        <f>+SUM(D102:D105)</f>
        <v>-2218.6816989700001</v>
      </c>
      <c r="E106" s="19"/>
      <c r="F106" s="19">
        <f>+SUM(F102:F105)</f>
        <v>-4395.4090874499998</v>
      </c>
      <c r="G106" s="21">
        <f>+SUM(G102:G105)</f>
        <v>-5278.4701115099997</v>
      </c>
    </row>
    <row r="107" spans="2:7" s="5" customFormat="1" ht="13.5" customHeight="1" x14ac:dyDescent="0.5"/>
    <row r="108" spans="2:7" s="5" customFormat="1" ht="13.5" customHeight="1" x14ac:dyDescent="0.5">
      <c r="B108" s="7" t="s">
        <v>73</v>
      </c>
      <c r="C108" s="8" t="s">
        <v>2</v>
      </c>
      <c r="D108" s="8" t="s">
        <v>3</v>
      </c>
      <c r="E108" s="26"/>
      <c r="F108" s="26">
        <f>+F98</f>
        <v>2025</v>
      </c>
      <c r="G108" s="27">
        <f>+G98</f>
        <v>2024</v>
      </c>
    </row>
    <row r="109" spans="2:7" s="5" customFormat="1" ht="13.5" customHeight="1" x14ac:dyDescent="0.5">
      <c r="B109" s="23" t="s">
        <v>8</v>
      </c>
      <c r="C109" s="24">
        <v>1047.695082659998</v>
      </c>
      <c r="D109" s="24">
        <v>818.61058850999802</v>
      </c>
      <c r="E109" s="24"/>
      <c r="F109" s="24">
        <v>3150.0349425800027</v>
      </c>
      <c r="G109" s="25">
        <v>3937</v>
      </c>
    </row>
    <row r="110" spans="2:7" s="5" customFormat="1" ht="13.5" customHeight="1" x14ac:dyDescent="0.5">
      <c r="B110" s="23" t="s">
        <v>31</v>
      </c>
      <c r="C110" s="24">
        <v>-1020.6156946903337</v>
      </c>
      <c r="D110" s="24">
        <v>-746.87408478800012</v>
      </c>
      <c r="E110" s="24"/>
      <c r="F110" s="24">
        <v>-3487.6257006703336</v>
      </c>
      <c r="G110" s="25">
        <v>-3139.2101115099999</v>
      </c>
    </row>
    <row r="111" spans="2:7" s="5" customFormat="1" ht="13.5" customHeight="1" x14ac:dyDescent="0.5">
      <c r="B111" s="18" t="s">
        <v>74</v>
      </c>
      <c r="C111" s="19">
        <f>+C109+C110</f>
        <v>27.079387969664253</v>
      </c>
      <c r="D111" s="19">
        <f>+D110+D109</f>
        <v>71.736503721997906</v>
      </c>
      <c r="E111" s="19"/>
      <c r="F111" s="19">
        <f>+F110+F109</f>
        <v>-337.59075809033084</v>
      </c>
      <c r="G111" s="21">
        <f>+G110+G109</f>
        <v>797.78988849000007</v>
      </c>
    </row>
    <row r="112" spans="2:7" s="5" customFormat="1" ht="13.5" customHeight="1" x14ac:dyDescent="0.5"/>
    <row r="113" spans="2:7" s="5" customFormat="1" ht="13.5" customHeight="1" x14ac:dyDescent="0.5">
      <c r="B113" s="7" t="s">
        <v>75</v>
      </c>
      <c r="C113" s="8" t="s">
        <v>2</v>
      </c>
      <c r="D113" s="8" t="s">
        <v>3</v>
      </c>
      <c r="E113" s="26"/>
      <c r="F113" s="26">
        <f t="shared" ref="F113:G113" si="10">+F108</f>
        <v>2025</v>
      </c>
      <c r="G113" s="27">
        <f t="shared" si="10"/>
        <v>2024</v>
      </c>
    </row>
    <row r="114" spans="2:7" s="5" customFormat="1" ht="13.5" customHeight="1" x14ac:dyDescent="0.5">
      <c r="B114" s="23" t="s">
        <v>76</v>
      </c>
      <c r="C114" s="24">
        <f>-C93</f>
        <v>748.82362523999802</v>
      </c>
      <c r="D114" s="24">
        <f>-D93</f>
        <v>362.75405991999799</v>
      </c>
      <c r="E114" s="24"/>
      <c r="F114" s="24">
        <f>-F93</f>
        <v>2209.6543107800026</v>
      </c>
      <c r="G114" s="25">
        <f>-G93</f>
        <v>2208</v>
      </c>
    </row>
    <row r="115" spans="2:7" s="5" customFormat="1" ht="13.5" customHeight="1" x14ac:dyDescent="0.5">
      <c r="B115" s="23" t="s">
        <v>71</v>
      </c>
      <c r="C115" s="24">
        <f>C101</f>
        <v>-743.70760699999983</v>
      </c>
      <c r="D115" s="24">
        <f>D101</f>
        <v>-454.10661643000003</v>
      </c>
      <c r="E115" s="24"/>
      <c r="F115" s="24">
        <f>F101</f>
        <v>-2185.5166454499999</v>
      </c>
      <c r="G115" s="25">
        <f>G101</f>
        <v>-1789</v>
      </c>
    </row>
    <row r="116" spans="2:7" s="5" customFormat="1" ht="13.5" customHeight="1" x14ac:dyDescent="0.5">
      <c r="B116" s="18" t="s">
        <v>77</v>
      </c>
      <c r="C116" s="19">
        <v>2451.1160182399981</v>
      </c>
      <c r="D116" s="19">
        <v>2427</v>
      </c>
      <c r="E116" s="19"/>
      <c r="F116" s="19">
        <v>2451.0376653300027</v>
      </c>
      <c r="G116" s="21">
        <v>2427</v>
      </c>
    </row>
    <row r="117" spans="2:7" s="5" customFormat="1" ht="13.5" customHeight="1" x14ac:dyDescent="0.5">
      <c r="F117" s="24"/>
    </row>
    <row r="118" spans="2:7" s="5" customFormat="1" ht="13.5" customHeight="1" x14ac:dyDescent="0.5"/>
    <row r="119" spans="2:7" s="5" customFormat="1" ht="13.5" customHeight="1" x14ac:dyDescent="0.5">
      <c r="B119" s="43" t="s">
        <v>78</v>
      </c>
    </row>
    <row r="120" spans="2:7" s="5" customFormat="1" ht="4.5" customHeight="1" x14ac:dyDescent="0.5">
      <c r="B120" s="44"/>
    </row>
    <row r="121" spans="2:7" s="5" customFormat="1" ht="13.5" customHeight="1" x14ac:dyDescent="0.5">
      <c r="B121" s="45" t="s">
        <v>79</v>
      </c>
    </row>
    <row r="122" spans="2:7" s="5" customFormat="1" ht="4.5" customHeight="1" x14ac:dyDescent="0.5">
      <c r="B122" s="45"/>
    </row>
    <row r="123" spans="2:7" s="5" customFormat="1" ht="13.5" customHeight="1" x14ac:dyDescent="0.5">
      <c r="B123" s="46" t="s">
        <v>80</v>
      </c>
    </row>
    <row r="124" spans="2:7" s="5" customFormat="1" ht="13.5" customHeight="1" x14ac:dyDescent="0.5">
      <c r="B124" s="45" t="s">
        <v>81</v>
      </c>
    </row>
    <row r="125" spans="2:7" s="5" customFormat="1" ht="4.5" customHeight="1" x14ac:dyDescent="0.5">
      <c r="B125" s="45"/>
    </row>
    <row r="126" spans="2:7" s="5" customFormat="1" ht="13.5" customHeight="1" x14ac:dyDescent="0.5">
      <c r="B126" s="45" t="s">
        <v>82</v>
      </c>
    </row>
    <row r="127" spans="2:7" s="5" customFormat="1" ht="13.5" customHeight="1" x14ac:dyDescent="0.5">
      <c r="B127" s="45" t="s">
        <v>83</v>
      </c>
    </row>
    <row r="128" spans="2:7" s="5" customFormat="1" ht="13.5" customHeight="1" x14ac:dyDescent="0.5">
      <c r="B128" s="45" t="s">
        <v>84</v>
      </c>
    </row>
    <row r="129" spans="2:2" s="5" customFormat="1" ht="4.5" customHeight="1" x14ac:dyDescent="0.5">
      <c r="B129" s="45"/>
    </row>
    <row r="130" spans="2:2" s="5" customFormat="1" ht="13.5" customHeight="1" x14ac:dyDescent="0.5">
      <c r="B130" s="45" t="s">
        <v>85</v>
      </c>
    </row>
    <row r="131" spans="2:2" s="5" customFormat="1" ht="4.5" customHeight="1" x14ac:dyDescent="0.5">
      <c r="B131" s="45"/>
    </row>
    <row r="132" spans="2:2" s="5" customFormat="1" ht="13.5" customHeight="1" x14ac:dyDescent="0.5">
      <c r="B132" s="45" t="s">
        <v>86</v>
      </c>
    </row>
    <row r="133" spans="2:2" ht="12.9" hidden="1" x14ac:dyDescent="0.35"/>
    <row r="134" spans="2:2" ht="12.9" hidden="1" x14ac:dyDescent="0.35">
      <c r="B134" s="47"/>
    </row>
    <row r="135" spans="2:2" ht="12.9" x14ac:dyDescent="0.35"/>
    <row r="136" spans="2:2" ht="12.9" hidden="1" x14ac:dyDescent="0.35"/>
    <row r="137" spans="2:2" ht="12.9" hidden="1" x14ac:dyDescent="0.35"/>
    <row r="142" spans="2:2" ht="12.9" hidden="1" x14ac:dyDescent="0.35"/>
    <row r="143" spans="2:2" ht="12.9" hidden="1" x14ac:dyDescent="0.35"/>
    <row r="144" spans="2:2" ht="12.9" hidden="1" x14ac:dyDescent="0.35"/>
    <row r="145" spans="2:2" ht="12.9" hidden="1" x14ac:dyDescent="0.35"/>
    <row r="146" spans="2:2" ht="12.9" hidden="1" x14ac:dyDescent="0.35"/>
    <row r="147" spans="2:2" ht="12.9" hidden="1" x14ac:dyDescent="0.35"/>
    <row r="148" spans="2:2" ht="12.9" hidden="1" x14ac:dyDescent="0.35"/>
    <row r="149" spans="2:2" ht="12.9" hidden="1" x14ac:dyDescent="0.35"/>
    <row r="150" spans="2:2" ht="12.9" hidden="1" x14ac:dyDescent="0.35">
      <c r="B150" s="2" t="s">
        <v>87</v>
      </c>
    </row>
    <row r="151" spans="2:2" ht="12.9" hidden="1" x14ac:dyDescent="0.35"/>
    <row r="152" spans="2:2" ht="12.9" hidden="1" x14ac:dyDescent="0.35"/>
    <row r="153" spans="2:2" ht="12.9" hidden="1" x14ac:dyDescent="0.35"/>
    <row r="154" spans="2:2" ht="12.9" hidden="1" x14ac:dyDescent="0.35"/>
    <row r="155" spans="2:2" ht="12.9" hidden="1" x14ac:dyDescent="0.35"/>
    <row r="156" spans="2:2" ht="12.9" hidden="1" x14ac:dyDescent="0.35"/>
    <row r="157" spans="2:2" ht="12.9" hidden="1" x14ac:dyDescent="0.35"/>
    <row r="158" spans="2:2" ht="12.9" hidden="1" x14ac:dyDescent="0.35"/>
    <row r="159" spans="2:2" ht="12.9" hidden="1" x14ac:dyDescent="0.35"/>
    <row r="160" spans="2:2" ht="12.9" hidden="1" x14ac:dyDescent="0.35"/>
    <row r="161" ht="12.9" hidden="1" x14ac:dyDescent="0.35"/>
    <row r="162" ht="12.9" hidden="1" x14ac:dyDescent="0.35"/>
    <row r="163" ht="12.9" hidden="1" x14ac:dyDescent="0.35"/>
    <row r="164" ht="12.9" hidden="1" x14ac:dyDescent="0.35"/>
    <row r="165" ht="12.9" hidden="1" x14ac:dyDescent="0.35"/>
    <row r="166" ht="12.9" hidden="1" x14ac:dyDescent="0.35"/>
    <row r="167" ht="12.9" hidden="1" x14ac:dyDescent="0.35"/>
    <row r="168" ht="12.9" hidden="1" x14ac:dyDescent="0.35"/>
    <row r="169" ht="12.9" hidden="1" x14ac:dyDescent="0.35"/>
    <row r="171" ht="12.9" hidden="1" x14ac:dyDescent="0.35"/>
    <row r="172" ht="12.9" hidden="1" x14ac:dyDescent="0.35"/>
    <row r="173" ht="12.9" hidden="1" x14ac:dyDescent="0.35"/>
    <row r="174" ht="12.9" hidden="1" x14ac:dyDescent="0.35"/>
    <row r="175" ht="12.9" hidden="1" x14ac:dyDescent="0.35"/>
    <row r="176" ht="12.9" hidden="1" x14ac:dyDescent="0.35"/>
    <row r="177" ht="12.9" hidden="1" x14ac:dyDescent="0.35"/>
    <row r="178" ht="12.9" hidden="1" x14ac:dyDescent="0.35"/>
    <row r="179" ht="12.9" hidden="1" x14ac:dyDescent="0.35"/>
    <row r="180" ht="12.9" hidden="1" x14ac:dyDescent="0.35"/>
    <row r="181" ht="12.9" hidden="1" x14ac:dyDescent="0.35"/>
    <row r="182" ht="12.9" hidden="1" x14ac:dyDescent="0.35"/>
    <row r="183" ht="12.9" hidden="1" x14ac:dyDescent="0.35"/>
    <row r="184" ht="12.9" hidden="1" x14ac:dyDescent="0.35"/>
    <row r="185" ht="12.9" hidden="1" x14ac:dyDescent="0.35"/>
    <row r="186" ht="12.9" hidden="1" x14ac:dyDescent="0.35"/>
    <row r="187" ht="12.9" hidden="1" x14ac:dyDescent="0.35"/>
    <row r="188" ht="12.9" hidden="1" x14ac:dyDescent="0.35"/>
    <row r="189" ht="12.9" hidden="1" x14ac:dyDescent="0.35"/>
    <row r="190" ht="12.9" hidden="1" x14ac:dyDescent="0.35"/>
    <row r="191" ht="12.9" hidden="1" x14ac:dyDescent="0.35"/>
    <row r="192" ht="12.9" hidden="1" x14ac:dyDescent="0.35"/>
    <row r="193" ht="13.5" hidden="1" customHeight="1" x14ac:dyDescent="0.35"/>
    <row r="194" ht="13.5" hidden="1" customHeight="1" x14ac:dyDescent="0.35"/>
    <row r="195" ht="13.5" hidden="1" customHeight="1" x14ac:dyDescent="0.35"/>
    <row r="196" ht="13.5" hidden="1" customHeight="1" x14ac:dyDescent="0.3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9BCBE247B30C4D923218991954936A" ma:contentTypeVersion="12" ma:contentTypeDescription="Create a new document." ma:contentTypeScope="" ma:versionID="5f83d76f4af2670445b2b0e844785f68">
  <xsd:schema xmlns:xsd="http://www.w3.org/2001/XMLSchema" xmlns:xs="http://www.w3.org/2001/XMLSchema" xmlns:p="http://schemas.microsoft.com/office/2006/metadata/properties" xmlns:ns2="95056cbc-8092-4f06-8a92-3bf42df84596" xmlns:ns3="5d8580f6-c63a-4037-9ff9-811a2d1eab7e" targetNamespace="http://schemas.microsoft.com/office/2006/metadata/properties" ma:root="true" ma:fieldsID="587c9884f84c5899977ca202644dc5cf" ns2:_="" ns3:_="">
    <xsd:import namespace="95056cbc-8092-4f06-8a92-3bf42df84596"/>
    <xsd:import namespace="5d8580f6-c63a-4037-9ff9-811a2d1ea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56cbc-8092-4f06-8a92-3bf42df84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32de066-3b77-476c-88d0-03e5db3cc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580f6-c63a-4037-9ff9-811a2d1eab7e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a7c8bb0-0729-49c8-b2ac-60659650d8de}" ma:internalName="TaxCatchAll" ma:showField="CatchAllData" ma:web="5d8580f6-c63a-4037-9ff9-811a2d1eab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8580f6-c63a-4037-9ff9-811a2d1eab7e" xsi:nil="true"/>
    <lcf76f155ced4ddcb4097134ff3c332f xmlns="95056cbc-8092-4f06-8a92-3bf42df8459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76EC3C-1756-4FC3-B865-92435380D9C3}"/>
</file>

<file path=customXml/itemProps2.xml><?xml version="1.0" encoding="utf-8"?>
<ds:datastoreItem xmlns:ds="http://schemas.openxmlformats.org/officeDocument/2006/customXml" ds:itemID="{05BE1056-6332-4E6A-B78B-DCFCBD0F372E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95056cbc-8092-4f06-8a92-3bf42df8459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B7CCE94-C43E-4C77-949D-773E9CBA74E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fe09985-587e-46b9-bd05-28d14474ed2c}" enabled="0" method="" siteId="{7fe09985-587e-46b9-bd05-28d14474ed2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Fjárhagstölur 4F og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Gunnar Hinrik Hafsteinsson</dc:creator>
  <cp:lastModifiedBy>Elvar Örn Guðmundsson</cp:lastModifiedBy>
  <dcterms:created xsi:type="dcterms:W3CDTF">2026-02-26T15:22:27Z</dcterms:created>
  <dcterms:modified xsi:type="dcterms:W3CDTF">2026-02-26T15:59:10Z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0x010100F69BCBE247B30C4D923218991954936A</vt:lpwstr>
  </property>
</Properties>
</file>