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"/>
    </mc:Choice>
  </mc:AlternateContent>
  <xr:revisionPtr revIDLastSave="9" documentId="8_{7482BB90-0B45-439D-A99C-B32586DE141C}" xr6:coauthVersionLast="47" xr6:coauthVersionMax="47" xr10:uidLastSave="{E539E5DB-8B9E-4484-B9B1-DCD1AED70BBB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1" l="1"/>
  <c r="I129" i="1"/>
  <c r="I131" i="1"/>
  <c r="F131" i="1"/>
  <c r="M129" i="1"/>
  <c r="L129" i="1"/>
  <c r="K129" i="1"/>
  <c r="H129" i="1"/>
  <c r="F129" i="1"/>
  <c r="H128" i="1"/>
  <c r="H127" i="1"/>
  <c r="H126" i="1"/>
  <c r="H125" i="1"/>
  <c r="H124" i="1"/>
  <c r="I124" i="1" s="1"/>
  <c r="I125" i="1" s="1"/>
  <c r="I126" i="1" s="1"/>
  <c r="I127" i="1" s="1"/>
  <c r="F124" i="1"/>
  <c r="F125" i="1" s="1"/>
  <c r="F126" i="1" s="1"/>
  <c r="F127" i="1" s="1"/>
  <c r="F128" i="1" s="1"/>
  <c r="K128" i="1" s="1"/>
  <c r="L128" i="1" s="1"/>
  <c r="F119" i="1"/>
  <c r="F120" i="1" s="1"/>
  <c r="F121" i="1" s="1"/>
  <c r="F122" i="1" s="1"/>
  <c r="F123" i="1" s="1"/>
  <c r="H123" i="1"/>
  <c r="H122" i="1"/>
  <c r="H121" i="1"/>
  <c r="H120" i="1"/>
  <c r="H119" i="1"/>
  <c r="I119" i="1" s="1"/>
  <c r="H118" i="1"/>
  <c r="H117" i="1"/>
  <c r="H116" i="1"/>
  <c r="H115" i="1"/>
  <c r="H114" i="1"/>
  <c r="I114" i="1" s="1"/>
  <c r="F114" i="1"/>
  <c r="F115" i="1" s="1"/>
  <c r="F116" i="1" s="1"/>
  <c r="F117" i="1" s="1"/>
  <c r="F118" i="1" s="1"/>
  <c r="K114" i="1" s="1"/>
  <c r="L114" i="1" s="1"/>
  <c r="H113" i="1"/>
  <c r="H112" i="1"/>
  <c r="H111" i="1"/>
  <c r="H110" i="1"/>
  <c r="H109" i="1"/>
  <c r="I109" i="1" s="1"/>
  <c r="F109" i="1"/>
  <c r="F110" i="1" s="1"/>
  <c r="F111" i="1" s="1"/>
  <c r="F104" i="1"/>
  <c r="F105" i="1" s="1"/>
  <c r="F106" i="1" s="1"/>
  <c r="F107" i="1" s="1"/>
  <c r="F108" i="1" s="1"/>
  <c r="K108" i="1" s="1"/>
  <c r="H108" i="1"/>
  <c r="H107" i="1"/>
  <c r="H106" i="1"/>
  <c r="H105" i="1"/>
  <c r="H104" i="1"/>
  <c r="I104" i="1" s="1"/>
  <c r="K124" i="1" l="1"/>
  <c r="L124" i="1" s="1"/>
  <c r="K126" i="1"/>
  <c r="L126" i="1" s="1"/>
  <c r="K125" i="1"/>
  <c r="L125" i="1" s="1"/>
  <c r="M128" i="1" s="1"/>
  <c r="I128" i="1"/>
  <c r="K127" i="1"/>
  <c r="L127" i="1" s="1"/>
  <c r="K118" i="1"/>
  <c r="L118" i="1" s="1"/>
  <c r="K117" i="1"/>
  <c r="L117" i="1" s="1"/>
  <c r="K123" i="1"/>
  <c r="L123" i="1" s="1"/>
  <c r="K120" i="1"/>
  <c r="L120" i="1" s="1"/>
  <c r="K119" i="1"/>
  <c r="L119" i="1" s="1"/>
  <c r="K121" i="1"/>
  <c r="L121" i="1" s="1"/>
  <c r="K122" i="1"/>
  <c r="L122" i="1" s="1"/>
  <c r="I115" i="1"/>
  <c r="I116" i="1" s="1"/>
  <c r="I117" i="1" s="1"/>
  <c r="I118" i="1" s="1"/>
  <c r="I120" i="1"/>
  <c r="I121" i="1" s="1"/>
  <c r="I122" i="1" s="1"/>
  <c r="I123" i="1" s="1"/>
  <c r="K115" i="1"/>
  <c r="L115" i="1" s="1"/>
  <c r="K116" i="1"/>
  <c r="L116" i="1" s="1"/>
  <c r="I110" i="1"/>
  <c r="I111" i="1" s="1"/>
  <c r="I112" i="1" s="1"/>
  <c r="I113" i="1" s="1"/>
  <c r="F112" i="1"/>
  <c r="F113" i="1" s="1"/>
  <c r="K104" i="1"/>
  <c r="L104" i="1" s="1"/>
  <c r="K107" i="1"/>
  <c r="L107" i="1" s="1"/>
  <c r="K105" i="1"/>
  <c r="L105" i="1" s="1"/>
  <c r="K106" i="1"/>
  <c r="L106" i="1" s="1"/>
  <c r="L108" i="1"/>
  <c r="I105" i="1"/>
  <c r="I106" i="1" s="1"/>
  <c r="I107" i="1" s="1"/>
  <c r="I108" i="1" s="1"/>
  <c r="H100" i="1"/>
  <c r="H103" i="1"/>
  <c r="H102" i="1"/>
  <c r="H101" i="1"/>
  <c r="H99" i="1"/>
  <c r="I99" i="1" s="1"/>
  <c r="F99" i="1"/>
  <c r="F100" i="1" s="1"/>
  <c r="F101" i="1" s="1"/>
  <c r="F102" i="1" s="1"/>
  <c r="F103" i="1" s="1"/>
  <c r="H94" i="1"/>
  <c r="I94" i="1" s="1"/>
  <c r="H95" i="1"/>
  <c r="H96" i="1"/>
  <c r="H97" i="1"/>
  <c r="H98" i="1"/>
  <c r="F94" i="1"/>
  <c r="F95" i="1" s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M118" i="1" l="1"/>
  <c r="I12" i="1"/>
  <c r="I13" i="1" s="1"/>
  <c r="I14" i="1" s="1"/>
  <c r="I15" i="1" s="1"/>
  <c r="M123" i="1"/>
  <c r="I32" i="1"/>
  <c r="I33" i="1" s="1"/>
  <c r="I34" i="1" s="1"/>
  <c r="I35" i="1" s="1"/>
  <c r="I40" i="1"/>
  <c r="I41" i="1" s="1"/>
  <c r="I42" i="1" s="1"/>
  <c r="I43" i="1" s="1"/>
  <c r="K111" i="1"/>
  <c r="L111" i="1" s="1"/>
  <c r="K110" i="1"/>
  <c r="L110" i="1" s="1"/>
  <c r="K109" i="1"/>
  <c r="L109" i="1" s="1"/>
  <c r="K112" i="1"/>
  <c r="L112" i="1" s="1"/>
  <c r="K113" i="1"/>
  <c r="L113" i="1" s="1"/>
  <c r="I22" i="1"/>
  <c r="I23" i="1" s="1"/>
  <c r="I24" i="1" s="1"/>
  <c r="I25" i="1" s="1"/>
  <c r="I50" i="1"/>
  <c r="I51" i="1" s="1"/>
  <c r="I52" i="1" s="1"/>
  <c r="I53" i="1" s="1"/>
  <c r="I100" i="1"/>
  <c r="I101" i="1" s="1"/>
  <c r="I70" i="1"/>
  <c r="I71" i="1" s="1"/>
  <c r="I72" i="1" s="1"/>
  <c r="I73" i="1" s="1"/>
  <c r="M108" i="1"/>
  <c r="I7" i="1"/>
  <c r="I8" i="1" s="1"/>
  <c r="I9" i="1" s="1"/>
  <c r="I10" i="1" s="1"/>
  <c r="I27" i="1"/>
  <c r="I28" i="1" s="1"/>
  <c r="I29" i="1" s="1"/>
  <c r="I30" i="1" s="1"/>
  <c r="I65" i="1"/>
  <c r="I66" i="1" s="1"/>
  <c r="I67" i="1" s="1"/>
  <c r="I68" i="1" s="1"/>
  <c r="I17" i="1"/>
  <c r="I18" i="1" s="1"/>
  <c r="I19" i="1" s="1"/>
  <c r="I20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D38" i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K7" i="1"/>
  <c r="L7" i="1" s="1"/>
  <c r="K45" i="1"/>
  <c r="L45" i="1" s="1"/>
  <c r="C50" i="1"/>
  <c r="D50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L98" i="1" s="1"/>
  <c r="K94" i="1"/>
  <c r="L94" i="1" s="1"/>
  <c r="K32" i="1"/>
  <c r="L32" i="1" s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K93" i="1"/>
  <c r="L93" i="1" s="1"/>
  <c r="K92" i="1"/>
  <c r="L92" i="1" s="1"/>
  <c r="K89" i="1"/>
  <c r="L89" i="1" s="1"/>
  <c r="K90" i="1"/>
  <c r="L90" i="1" s="1"/>
  <c r="K91" i="1"/>
  <c r="L91" i="1" s="1"/>
  <c r="M38" i="1" l="1"/>
  <c r="M113" i="1"/>
  <c r="M103" i="1"/>
  <c r="I102" i="1"/>
  <c r="I103" i="1" s="1"/>
  <c r="C51" i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<sst xmlns="http://schemas.openxmlformats.org/spreadsheetml/2006/main" count="49" uniqueCount="48">
  <si>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</si>
  <si>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</si>
  <si>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</si>
  <si>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</si>
  <si>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</si>
  <si>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</si>
  <si>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</si>
  <si>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</si>
  <si>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</si>
  <si>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</si>
  <si>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</si>
  <si>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</si>
  <si>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</si>
  <si>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</si>
  <si>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</si>
  <si>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</si>
  <si>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</si>
  <si>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</si>
  <si>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</si>
  <si>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</si>
  <si>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</si>
  <si>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</si>
  <si>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</si>
  <si>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</si>
  <si>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</si>
  <si>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</si>
  <si>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</si>
  <si>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</si>
  <si>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</si>
  <si>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</si>
  <si>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</si>
  <si>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</si>
  <si>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</si>
  <si>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</si>
  <si>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</si>
  <si>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</si>
  <si>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</si>
  <si>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</si>
  <si>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>week 19</t>
  </si>
  <si>
    <t>no shares bought at 1st July</t>
  </si>
  <si>
    <t>week 20</t>
  </si>
  <si>
    <t>week 21</t>
  </si>
  <si>
    <t xml:space="preserve">Cumulative </t>
  </si>
  <si>
    <t>week 22</t>
  </si>
  <si>
    <t>week 23</t>
  </si>
  <si>
    <t>week 24</t>
  </si>
  <si>
    <t>week 25</t>
  </si>
  <si>
    <t>week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</si>
</sst>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0" fontId="0" fillId="0" borderId="0" xfId="0" applyFill="1" applyBorder="1"/>
    <xf numFmtId="165" fontId="0" fillId="0" borderId="0" xfId="0" applyNumberFormat="1" applyFill="1" applyBorder="1"/>
    <xf numFmtId="9" fontId="0" fillId="0" borderId="0" xfId="1" applyNumberFormat="1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16" fontId="0" fillId="0" borderId="1" xfId="0" applyNumberFormat="1" applyFill="1" applyBorder="1"/>
    <xf numFmtId="3" fontId="0" fillId="0" borderId="1" xfId="0" applyNumberFormat="1" applyFill="1" applyBorder="1"/>
    <xf numFmtId="165" fontId="0" fillId="0" borderId="1" xfId="0" applyNumberFormat="1" applyFill="1" applyBorder="1"/>
    <xf numFmtId="3" fontId="0" fillId="0" borderId="0" xfId="0" applyNumberFormat="1" applyFill="1" applyBorder="1"/>
    <xf numFmtId="3" fontId="0" fillId="0" borderId="1" xfId="0" applyNumberFormat="1" applyFont="1" applyBorder="1"/>
    <xf numFmtId="3" fontId="0" fillId="0" borderId="0" xfId="0" applyNumberFormat="1" applyFont="1" applyFill="1" applyBorder="1"/>
    <xf numFmtId="44" fontId="0" fillId="0" borderId="0" xfId="2" applyFont="1" applyFill="1" applyBorder="1"/>
    <xf numFmtId="0" fontId="2" fillId="0" borderId="1" xfId="0" applyFont="1" applyFill="1" applyBorder="1"/>
    <xf numFmtId="3" fontId="0" fillId="0" borderId="1" xfId="0" applyNumberFormat="1" applyFont="1" applyFill="1" applyBorder="1"/>
    <xf numFmtId="165" fontId="0" fillId="0" borderId="7" xfId="0" applyNumberFormat="1" applyBorder="1"/>
    <xf numFmtId="44" fontId="0" fillId="0" borderId="8" xfId="2" applyFont="1" applyBorder="1"/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34"/>
  <sheetViews>
    <sheetView showGridLines="0" tabSelected="1" workbookViewId="0">
      <pane xSplit="2" ySplit="5" topLeftCell="C118" activePane="bottomRight" state="frozen"/>
      <selection pane="topRight" activeCell="C1" sqref="C1"/>
      <selection pane="bottomLeft" activeCell="A6" sqref="A6"/>
      <selection pane="bottomRight" activeCell="L136" sqref="L136"/>
    </sheetView>
  </sheetViews>
  <sheetFormatPr defaultRowHeight="15" outlineLevelRow="1"/>
  <cols>
    <col min="2" max="2" width="9.85546875" customWidth="1"/>
    <col min="3" max="3" width="10.425781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56" t="s">
        <v>4</v>
      </c>
      <c r="F5" s="57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58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58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58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58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4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4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4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4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4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59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59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59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0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4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59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59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59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0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5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5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5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5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2">
        <v>44365</v>
      </c>
      <c r="D89" s="62">
        <v>44369</v>
      </c>
      <c r="E89" s="58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8"/>
      <c r="K89" s="13">
        <f>E89/$F$93</f>
        <v>0.34329734000526729</v>
      </c>
      <c r="L89" s="2">
        <f>K89*G89</f>
        <v>12.18063590992889</v>
      </c>
      <c r="M89" s="42"/>
      <c r="N89" s="51"/>
      <c r="O89" s="51"/>
      <c r="P89" s="51"/>
      <c r="Q89" s="51"/>
    </row>
    <row r="90" spans="1:17" ht="15.6" customHeight="1">
      <c r="A90" s="7"/>
      <c r="B90" s="31"/>
      <c r="C90" s="62">
        <v>44368</v>
      </c>
      <c r="D90" s="62">
        <v>44370</v>
      </c>
      <c r="E90" s="58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8"/>
      <c r="K90" s="50">
        <f t="shared" ref="K90:K93" si="45">E90/$F$93</f>
        <v>4.0614771059859285E-2</v>
      </c>
      <c r="L90" s="2">
        <f t="shared" si="43"/>
        <v>1.4148822393242784</v>
      </c>
      <c r="M90" s="42"/>
      <c r="N90" s="51"/>
      <c r="O90" s="51"/>
      <c r="P90" s="51"/>
      <c r="Q90" s="51"/>
    </row>
    <row r="91" spans="1:17" ht="15.6" customHeight="1">
      <c r="A91" s="7"/>
      <c r="B91" s="31"/>
      <c r="C91" s="62">
        <v>44369</v>
      </c>
      <c r="D91" s="62">
        <v>44371</v>
      </c>
      <c r="E91" s="58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8"/>
      <c r="K91" s="50">
        <f t="shared" si="45"/>
        <v>0.15543286052898905</v>
      </c>
      <c r="L91" s="2">
        <f t="shared" si="43"/>
        <v>5.5523571005304939</v>
      </c>
      <c r="M91" s="42"/>
      <c r="N91" s="51"/>
      <c r="O91" s="51"/>
      <c r="P91" s="51"/>
      <c r="Q91" s="51"/>
    </row>
    <row r="92" spans="1:17" ht="15.6" customHeight="1" thickBot="1">
      <c r="A92" s="7"/>
      <c r="B92" s="31"/>
      <c r="C92" s="62">
        <v>44370</v>
      </c>
      <c r="D92" s="62">
        <v>44372</v>
      </c>
      <c r="E92" s="58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8"/>
      <c r="K92" s="50">
        <f t="shared" si="45"/>
        <v>0.20893374468565409</v>
      </c>
      <c r="L92" s="35">
        <f t="shared" si="43"/>
        <v>7.4945996754956923</v>
      </c>
      <c r="M92" s="42"/>
      <c r="N92" s="51"/>
      <c r="O92" s="51"/>
      <c r="P92" s="51"/>
      <c r="Q92" s="51"/>
    </row>
    <row r="93" spans="1:17" ht="15.6" customHeight="1">
      <c r="A93" s="7"/>
      <c r="B93" s="23"/>
      <c r="C93" s="63">
        <v>44371</v>
      </c>
      <c r="D93" s="63">
        <v>44375</v>
      </c>
      <c r="E93" s="64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2"/>
      <c r="K93" s="53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1"/>
      <c r="O93" s="51"/>
      <c r="P93" s="51"/>
      <c r="Q93" s="51"/>
    </row>
    <row r="94" spans="1:17" ht="15.6" customHeight="1">
      <c r="A94" s="7"/>
      <c r="B94" s="31" t="s">
        <v>38</v>
      </c>
      <c r="C94" s="62">
        <v>44372</v>
      </c>
      <c r="D94" s="62">
        <v>44376</v>
      </c>
      <c r="E94" s="58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8"/>
      <c r="K94" s="13">
        <f>E94/$F$98</f>
        <v>0.12525578645809649</v>
      </c>
      <c r="L94" s="2">
        <f>K94*G94</f>
        <v>4.4875766381701601</v>
      </c>
      <c r="M94" s="42"/>
      <c r="N94" s="51"/>
      <c r="O94" s="51"/>
      <c r="P94" s="51"/>
      <c r="Q94" s="51"/>
    </row>
    <row r="95" spans="1:17" ht="15.6" customHeight="1">
      <c r="A95" s="7"/>
      <c r="B95" s="31"/>
      <c r="C95" s="62">
        <v>44375</v>
      </c>
      <c r="D95" s="62">
        <v>44377</v>
      </c>
      <c r="E95" s="58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8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1"/>
      <c r="O95" s="51"/>
      <c r="P95" s="51"/>
      <c r="Q95" s="51"/>
    </row>
    <row r="96" spans="1:17" ht="15.6" customHeight="1">
      <c r="A96" s="7"/>
      <c r="B96" s="31"/>
      <c r="C96" s="62">
        <v>44376</v>
      </c>
      <c r="D96" s="62">
        <v>44378</v>
      </c>
      <c r="E96" s="58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8"/>
      <c r="K96" s="13">
        <f t="shared" si="48"/>
        <v>0.21042699286071576</v>
      </c>
      <c r="L96" s="2">
        <f t="shared" si="49"/>
        <v>7.4985448478923207</v>
      </c>
      <c r="M96" s="42"/>
      <c r="N96" s="51"/>
      <c r="O96" s="51"/>
      <c r="P96" s="51"/>
      <c r="Q96" s="51"/>
    </row>
    <row r="97" spans="1:17" ht="15.6" customHeight="1" thickBot="1">
      <c r="A97" s="7"/>
      <c r="B97" s="31"/>
      <c r="C97" s="62">
        <v>44377</v>
      </c>
      <c r="D97" s="62">
        <v>44379</v>
      </c>
      <c r="E97" s="58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8"/>
      <c r="K97" s="13">
        <f t="shared" si="48"/>
        <v>0.45605020235550908</v>
      </c>
      <c r="L97" s="35">
        <f t="shared" si="49"/>
        <v>15.84017409849484</v>
      </c>
      <c r="M97" s="42"/>
      <c r="N97" s="51"/>
      <c r="O97" s="51"/>
      <c r="P97" s="51"/>
      <c r="Q97" s="51"/>
    </row>
    <row r="98" spans="1:17" ht="15.6" customHeight="1">
      <c r="A98" s="7"/>
      <c r="B98" s="23"/>
      <c r="C98" s="63">
        <v>44378</v>
      </c>
      <c r="D98" s="63">
        <v>44382</v>
      </c>
      <c r="E98" s="64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2"/>
      <c r="K98" s="53">
        <f t="shared" si="48"/>
        <v>0</v>
      </c>
      <c r="L98" s="47">
        <f t="shared" si="49"/>
        <v>0</v>
      </c>
      <c r="M98" s="38">
        <f>SUM(L94:L98)</f>
        <v>35.269717166113416</v>
      </c>
      <c r="N98" s="51" t="s">
        <v>39</v>
      </c>
      <c r="O98" s="51"/>
      <c r="P98" s="51"/>
      <c r="Q98" s="51"/>
    </row>
    <row r="99" spans="1:17" ht="15.6" customHeight="1">
      <c r="A99" s="7"/>
      <c r="B99" s="31" t="s">
        <v>40</v>
      </c>
      <c r="C99" s="62">
        <v>44379</v>
      </c>
      <c r="D99" s="62">
        <v>44383</v>
      </c>
      <c r="E99" s="58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8"/>
      <c r="K99" s="13">
        <f>E99/$F$103</f>
        <v>0.13756314692478891</v>
      </c>
      <c r="L99" s="2">
        <f>K99*G99</f>
        <v>4.8047368142155653</v>
      </c>
      <c r="M99" s="42"/>
      <c r="N99" s="51"/>
      <c r="O99" s="51"/>
      <c r="P99" s="51"/>
      <c r="Q99" s="51"/>
    </row>
    <row r="100" spans="1:17" ht="15.6" customHeight="1">
      <c r="A100" s="7"/>
      <c r="B100" s="31"/>
      <c r="C100" s="62">
        <v>44382</v>
      </c>
      <c r="D100" s="62">
        <v>44384</v>
      </c>
      <c r="E100" s="58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8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1"/>
      <c r="O100" s="51"/>
      <c r="P100" s="51"/>
      <c r="Q100" s="51"/>
    </row>
    <row r="101" spans="1:17" ht="15.6" customHeight="1">
      <c r="A101" s="7"/>
      <c r="B101" s="31"/>
      <c r="C101" s="62">
        <v>44383</v>
      </c>
      <c r="D101" s="62">
        <v>44385</v>
      </c>
      <c r="E101" s="58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1:I103" si="53">I100+H101</f>
        <v>654686.15610000002</v>
      </c>
      <c r="J101" s="48"/>
      <c r="K101" s="13">
        <f t="shared" si="51"/>
        <v>0.11882219945596495</v>
      </c>
      <c r="L101" s="2">
        <f t="shared" si="52"/>
        <v>4.2179385540678984</v>
      </c>
      <c r="M101" s="42"/>
      <c r="N101" s="51"/>
      <c r="O101" s="51"/>
      <c r="P101" s="51"/>
      <c r="Q101" s="51"/>
    </row>
    <row r="102" spans="1:17" ht="15.6" customHeight="1" thickBot="1">
      <c r="A102" s="7"/>
      <c r="B102" s="31"/>
      <c r="C102" s="62">
        <v>44384</v>
      </c>
      <c r="D102" s="62">
        <v>44386</v>
      </c>
      <c r="E102" s="58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8"/>
      <c r="K102" s="13">
        <f t="shared" si="51"/>
        <v>0.11103260677570918</v>
      </c>
      <c r="L102" s="35">
        <f t="shared" si="52"/>
        <v>3.9814627300667675</v>
      </c>
      <c r="M102" s="42"/>
      <c r="N102" s="51"/>
      <c r="O102" s="51"/>
      <c r="P102" s="51"/>
      <c r="Q102" s="51"/>
    </row>
    <row r="103" spans="1:17" ht="15.6" customHeight="1">
      <c r="A103" s="7"/>
      <c r="B103" s="23"/>
      <c r="C103" s="63">
        <v>44385</v>
      </c>
      <c r="D103" s="63">
        <v>44389</v>
      </c>
      <c r="E103" s="64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2"/>
      <c r="K103" s="53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1"/>
      <c r="O103" s="51"/>
      <c r="P103" s="51"/>
      <c r="Q103" s="51"/>
    </row>
    <row r="104" spans="1:17" ht="15.6" customHeight="1">
      <c r="A104" s="7"/>
      <c r="B104" s="31" t="s">
        <v>41</v>
      </c>
      <c r="C104" s="62">
        <v>44386</v>
      </c>
      <c r="D104" s="62">
        <v>44390</v>
      </c>
      <c r="E104" s="58">
        <v>4682</v>
      </c>
      <c r="F104" s="10">
        <f>E104</f>
        <v>4682</v>
      </c>
      <c r="G104" s="11">
        <v>35.075200000000002</v>
      </c>
      <c r="H104" s="34">
        <f t="shared" ref="H104" si="54">E104*G104</f>
        <v>164222.0864</v>
      </c>
      <c r="I104" s="12">
        <f>H104</f>
        <v>164222.0864</v>
      </c>
      <c r="J104" s="48"/>
      <c r="K104" s="13">
        <f>E104/$F$108</f>
        <v>5.2627437756421064E-2</v>
      </c>
      <c r="L104" s="2">
        <f>K104*G104</f>
        <v>1.8459179047940202</v>
      </c>
      <c r="M104" s="42"/>
      <c r="N104" s="51"/>
      <c r="O104" s="51"/>
      <c r="P104" s="51"/>
      <c r="Q104" s="51"/>
    </row>
    <row r="105" spans="1:17" ht="15.6" customHeight="1">
      <c r="A105" s="7"/>
      <c r="B105" s="31"/>
      <c r="C105" s="62">
        <v>44389</v>
      </c>
      <c r="D105" s="62">
        <v>44391</v>
      </c>
      <c r="E105" s="58">
        <v>10027</v>
      </c>
      <c r="F105" s="10">
        <f>F104+E105</f>
        <v>14709</v>
      </c>
      <c r="G105" s="11">
        <v>35.369900000000001</v>
      </c>
      <c r="H105" s="34">
        <f>E105*G105</f>
        <v>354653.98730000004</v>
      </c>
      <c r="I105" s="34">
        <f t="shared" ref="I105:I107" si="55">I104+H105</f>
        <v>518876.07370000007</v>
      </c>
      <c r="J105" s="48"/>
      <c r="K105" s="13">
        <f>E105/$F$108</f>
        <v>0.1127072444219637</v>
      </c>
      <c r="L105" s="2">
        <f t="shared" ref="L105:L108" si="56">K105*G105</f>
        <v>3.9864439644804142</v>
      </c>
      <c r="M105" s="42"/>
      <c r="N105" s="51"/>
      <c r="O105" s="51"/>
      <c r="P105" s="51"/>
      <c r="Q105" s="51"/>
    </row>
    <row r="106" spans="1:17" ht="15.6" customHeight="1">
      <c r="A106" s="7"/>
      <c r="B106" s="31"/>
      <c r="C106" s="62">
        <v>44390</v>
      </c>
      <c r="D106" s="62">
        <v>44392</v>
      </c>
      <c r="E106" s="58">
        <v>21894</v>
      </c>
      <c r="F106" s="10">
        <f>F105+E106</f>
        <v>36603</v>
      </c>
      <c r="G106" s="11">
        <v>35.597900000000003</v>
      </c>
      <c r="H106" s="34">
        <f t="shared" ref="H106:H113" si="57">E106*G106</f>
        <v>779380.42260000005</v>
      </c>
      <c r="I106" s="34">
        <f t="shared" si="55"/>
        <v>1298256.4963000002</v>
      </c>
      <c r="J106" s="48"/>
      <c r="K106" s="13">
        <f>E106/$F$108</f>
        <v>0.24609677963243973</v>
      </c>
      <c r="L106" s="2">
        <f t="shared" si="56"/>
        <v>8.760528551677627</v>
      </c>
      <c r="M106" s="42"/>
      <c r="N106" s="51"/>
      <c r="O106" s="51"/>
      <c r="P106" s="51"/>
      <c r="Q106" s="51"/>
    </row>
    <row r="107" spans="1:17" ht="15.6" customHeight="1" thickBot="1">
      <c r="A107" s="7"/>
      <c r="B107" s="31"/>
      <c r="C107" s="62">
        <v>44391</v>
      </c>
      <c r="D107" s="62">
        <v>44393</v>
      </c>
      <c r="E107" s="58">
        <v>10297</v>
      </c>
      <c r="F107" s="10">
        <f>F106+E107</f>
        <v>46900</v>
      </c>
      <c r="G107" s="11">
        <v>35.721400000000003</v>
      </c>
      <c r="H107" s="34">
        <f t="shared" si="57"/>
        <v>367823.25580000004</v>
      </c>
      <c r="I107" s="34">
        <f t="shared" si="55"/>
        <v>1666079.7521000002</v>
      </c>
      <c r="J107" s="48"/>
      <c r="K107" s="13">
        <f>E107/$F$108</f>
        <v>0.11574214578766931</v>
      </c>
      <c r="L107" s="2">
        <f t="shared" si="56"/>
        <v>4.1344714865396508</v>
      </c>
      <c r="M107" s="42"/>
      <c r="N107" s="51"/>
      <c r="O107" s="51"/>
      <c r="P107" s="51"/>
      <c r="Q107" s="51"/>
    </row>
    <row r="108" spans="1:17" ht="15.6" customHeight="1">
      <c r="A108" s="7"/>
      <c r="B108" s="23"/>
      <c r="C108" s="63">
        <v>44392</v>
      </c>
      <c r="D108" s="63">
        <v>44396</v>
      </c>
      <c r="E108" s="64">
        <v>42065</v>
      </c>
      <c r="F108" s="24">
        <f>F107+E108</f>
        <v>88965</v>
      </c>
      <c r="G108" s="16">
        <v>35.409999999999997</v>
      </c>
      <c r="H108" s="25">
        <f t="shared" si="57"/>
        <v>1489521.65</v>
      </c>
      <c r="I108" s="24">
        <f>I107+H108</f>
        <v>3155601.4021000001</v>
      </c>
      <c r="J108" s="52"/>
      <c r="K108" s="20">
        <f>E108/$F$108</f>
        <v>0.4728263924015062</v>
      </c>
      <c r="L108" s="47">
        <f t="shared" si="56"/>
        <v>16.742782554937332</v>
      </c>
      <c r="M108" s="38">
        <f>SUM(L104:L108)</f>
        <v>35.470144462429047</v>
      </c>
      <c r="N108" s="51"/>
      <c r="O108" s="51"/>
      <c r="P108" s="51"/>
      <c r="Q108" s="51"/>
    </row>
    <row r="109" spans="1:17" s="51" customFormat="1" ht="15.6" customHeight="1">
      <c r="A109" s="65"/>
      <c r="B109" s="66" t="s">
        <v>43</v>
      </c>
      <c r="C109" s="62">
        <v>44393</v>
      </c>
      <c r="D109" s="62">
        <v>44397</v>
      </c>
      <c r="E109" s="58">
        <v>41347</v>
      </c>
      <c r="F109" s="10">
        <f>E109</f>
        <v>41347</v>
      </c>
      <c r="G109" s="49">
        <v>35.021900000000002</v>
      </c>
      <c r="H109" s="34">
        <f t="shared" si="57"/>
        <v>1448050.4993</v>
      </c>
      <c r="I109" s="12">
        <f>H109</f>
        <v>1448050.4993</v>
      </c>
      <c r="J109" s="48"/>
      <c r="K109" s="13">
        <f>E109/$F$113</f>
        <v>0.45295896233649569</v>
      </c>
      <c r="L109" s="2">
        <f>K109*G109</f>
        <v>15.863483483052519</v>
      </c>
      <c r="M109" s="42"/>
    </row>
    <row r="110" spans="1:17" s="51" customFormat="1" ht="15.6" customHeight="1">
      <c r="A110" s="65"/>
      <c r="B110" s="66"/>
      <c r="C110" s="62">
        <v>44396</v>
      </c>
      <c r="D110" s="62">
        <v>44398</v>
      </c>
      <c r="E110" s="58">
        <v>49935</v>
      </c>
      <c r="F110" s="10">
        <f>F109+E110</f>
        <v>91282</v>
      </c>
      <c r="G110" s="49">
        <v>34.230499999999999</v>
      </c>
      <c r="H110" s="34">
        <f>E110*G110</f>
        <v>1709300.0175000001</v>
      </c>
      <c r="I110" s="34">
        <f t="shared" ref="I110:I112" si="58">I109+H110</f>
        <v>3157350.5168000003</v>
      </c>
      <c r="J110" s="48"/>
      <c r="K110" s="13">
        <f t="shared" ref="K110:K113" si="59">E110/$F$113</f>
        <v>0.54704103766350431</v>
      </c>
      <c r="L110" s="2">
        <f>K110*G110</f>
        <v>18.725488239740585</v>
      </c>
      <c r="M110" s="42"/>
    </row>
    <row r="111" spans="1:17" s="51" customFormat="1" ht="15.6" customHeight="1">
      <c r="A111" s="65"/>
      <c r="B111" s="66"/>
      <c r="C111" s="62">
        <v>44397</v>
      </c>
      <c r="D111" s="62">
        <v>44399</v>
      </c>
      <c r="E111" s="58">
        <v>0</v>
      </c>
      <c r="F111" s="10">
        <f>F110+E111</f>
        <v>91282</v>
      </c>
      <c r="G111" s="49">
        <v>0</v>
      </c>
      <c r="H111" s="34">
        <f t="shared" si="57"/>
        <v>0</v>
      </c>
      <c r="I111" s="34">
        <f t="shared" si="58"/>
        <v>3157350.5168000003</v>
      </c>
      <c r="J111" s="48"/>
      <c r="K111" s="13">
        <f t="shared" si="59"/>
        <v>0</v>
      </c>
      <c r="L111" s="2">
        <f>K111*G111</f>
        <v>0</v>
      </c>
      <c r="M111" s="42"/>
    </row>
    <row r="112" spans="1:17" s="51" customFormat="1" ht="15.6" customHeight="1" thickBot="1">
      <c r="A112" s="65"/>
      <c r="B112" s="66"/>
      <c r="C112" s="62">
        <v>44398</v>
      </c>
      <c r="D112" s="62">
        <v>44400</v>
      </c>
      <c r="E112" s="58">
        <v>0</v>
      </c>
      <c r="F112" s="10">
        <f>F111+E112</f>
        <v>91282</v>
      </c>
      <c r="G112" s="49">
        <v>0</v>
      </c>
      <c r="H112" s="34">
        <f t="shared" si="57"/>
        <v>0</v>
      </c>
      <c r="I112" s="34">
        <f t="shared" si="58"/>
        <v>3157350.5168000003</v>
      </c>
      <c r="J112" s="48"/>
      <c r="K112" s="13">
        <f t="shared" si="59"/>
        <v>0</v>
      </c>
      <c r="L112" s="2">
        <f t="shared" ref="L112" si="60">K112*G112</f>
        <v>0</v>
      </c>
      <c r="M112" s="42"/>
    </row>
    <row r="113" spans="1:17" ht="15.6" customHeight="1">
      <c r="A113" s="7"/>
      <c r="B113" s="23"/>
      <c r="C113" s="67">
        <v>44399</v>
      </c>
      <c r="D113" s="67">
        <v>44403</v>
      </c>
      <c r="E113" s="68">
        <v>0</v>
      </c>
      <c r="F113" s="24">
        <f>F112+E113</f>
        <v>91282</v>
      </c>
      <c r="G113" s="69">
        <v>0</v>
      </c>
      <c r="H113" s="25">
        <f t="shared" si="57"/>
        <v>0</v>
      </c>
      <c r="I113" s="24">
        <f>I112+H113</f>
        <v>3157350.5168000003</v>
      </c>
      <c r="J113" s="52"/>
      <c r="K113" s="20">
        <f t="shared" si="59"/>
        <v>0</v>
      </c>
      <c r="L113" s="47">
        <f>K113*G113</f>
        <v>0</v>
      </c>
      <c r="M113" s="38">
        <f>SUM(L109:L113)</f>
        <v>34.588971722793104</v>
      </c>
      <c r="N113" s="51"/>
      <c r="O113" s="51"/>
      <c r="P113" s="51"/>
      <c r="Q113" s="51"/>
    </row>
    <row r="114" spans="1:17" ht="15.6" customHeight="1">
      <c r="A114" s="7"/>
      <c r="B114" s="31" t="s">
        <v>44</v>
      </c>
      <c r="C114" s="62">
        <v>44400</v>
      </c>
      <c r="D114" s="62">
        <v>44404</v>
      </c>
      <c r="E114" s="70">
        <v>0</v>
      </c>
      <c r="F114" s="10">
        <f>E114</f>
        <v>0</v>
      </c>
      <c r="G114" s="49">
        <v>0</v>
      </c>
      <c r="H114" s="34">
        <f t="shared" ref="H114" si="61">E114*G114</f>
        <v>0</v>
      </c>
      <c r="I114" s="12">
        <f>H114</f>
        <v>0</v>
      </c>
      <c r="J114" s="48"/>
      <c r="K114" s="13">
        <f>E114/$F$118</f>
        <v>0</v>
      </c>
      <c r="L114" s="2">
        <f>K114*G114</f>
        <v>0</v>
      </c>
      <c r="M114" s="42"/>
      <c r="N114" s="51"/>
      <c r="O114" s="51"/>
      <c r="P114" s="51"/>
      <c r="Q114" s="51"/>
    </row>
    <row r="115" spans="1:17" ht="15.6" customHeight="1">
      <c r="A115" s="7"/>
      <c r="B115" s="31"/>
      <c r="C115" s="62">
        <v>44403</v>
      </c>
      <c r="D115" s="62">
        <v>44405</v>
      </c>
      <c r="E115" s="70">
        <v>0</v>
      </c>
      <c r="F115" s="10">
        <f>F114+E115</f>
        <v>0</v>
      </c>
      <c r="G115" s="49">
        <v>0</v>
      </c>
      <c r="H115" s="34">
        <f>E115*G115</f>
        <v>0</v>
      </c>
      <c r="I115" s="34">
        <f t="shared" ref="I115:I117" si="62">I114+H115</f>
        <v>0</v>
      </c>
      <c r="J115" s="48"/>
      <c r="K115" s="13">
        <f t="shared" ref="K115:K118" si="63">E115/$F$118</f>
        <v>0</v>
      </c>
      <c r="L115" s="2">
        <f>K115*G115</f>
        <v>0</v>
      </c>
      <c r="M115" s="42"/>
      <c r="N115" s="51"/>
      <c r="O115" s="51"/>
      <c r="P115" s="51"/>
      <c r="Q115" s="51"/>
    </row>
    <row r="116" spans="1:17" ht="15.6" customHeight="1">
      <c r="A116" s="7"/>
      <c r="B116" s="31"/>
      <c r="C116" s="62">
        <v>44404</v>
      </c>
      <c r="D116" s="62">
        <v>44406</v>
      </c>
      <c r="E116" s="70">
        <v>0</v>
      </c>
      <c r="F116" s="10">
        <f>F115+E116</f>
        <v>0</v>
      </c>
      <c r="G116" s="49">
        <v>0</v>
      </c>
      <c r="H116" s="34">
        <f t="shared" ref="H116:H119" si="64">E116*G116</f>
        <v>0</v>
      </c>
      <c r="I116" s="34">
        <f t="shared" si="62"/>
        <v>0</v>
      </c>
      <c r="J116" s="48"/>
      <c r="K116" s="13">
        <f t="shared" si="63"/>
        <v>0</v>
      </c>
      <c r="L116" s="2">
        <f>K116*G116</f>
        <v>0</v>
      </c>
      <c r="M116" s="42"/>
      <c r="N116" s="51"/>
      <c r="O116" s="51"/>
      <c r="P116" s="51"/>
      <c r="Q116" s="51"/>
    </row>
    <row r="117" spans="1:17" ht="15.6" customHeight="1" thickBot="1">
      <c r="A117" s="7"/>
      <c r="B117" s="31"/>
      <c r="C117" s="62">
        <v>44405</v>
      </c>
      <c r="D117" s="62">
        <v>44407</v>
      </c>
      <c r="E117" s="70">
        <v>8900</v>
      </c>
      <c r="F117" s="10">
        <f>F116+E117</f>
        <v>8900</v>
      </c>
      <c r="G117" s="49">
        <v>36.451099999999997</v>
      </c>
      <c r="H117" s="34">
        <f t="shared" si="64"/>
        <v>324414.78999999998</v>
      </c>
      <c r="I117" s="34">
        <f t="shared" si="62"/>
        <v>324414.78999999998</v>
      </c>
      <c r="J117" s="48"/>
      <c r="K117" s="13">
        <f t="shared" si="63"/>
        <v>0.60013486176668918</v>
      </c>
      <c r="L117" s="2">
        <f t="shared" ref="L117" si="65">K117*G117</f>
        <v>21.875575859743762</v>
      </c>
      <c r="M117" s="42"/>
      <c r="N117" s="51"/>
      <c r="O117" s="51"/>
      <c r="P117" s="51"/>
      <c r="Q117" s="51"/>
    </row>
    <row r="118" spans="1:17" ht="15.6" customHeight="1">
      <c r="A118" s="7"/>
      <c r="B118" s="23"/>
      <c r="C118" s="63">
        <v>44406</v>
      </c>
      <c r="D118" s="63">
        <v>44410</v>
      </c>
      <c r="E118" s="71">
        <v>5930</v>
      </c>
      <c r="F118" s="24">
        <f>F117+E118</f>
        <v>14830</v>
      </c>
      <c r="G118" s="69">
        <v>37.802399999999999</v>
      </c>
      <c r="H118" s="25">
        <f t="shared" si="64"/>
        <v>224168.23199999999</v>
      </c>
      <c r="I118" s="24">
        <f>I117+H118</f>
        <v>548583.022</v>
      </c>
      <c r="J118" s="52"/>
      <c r="K118" s="20">
        <f t="shared" si="63"/>
        <v>0.39986513823331088</v>
      </c>
      <c r="L118" s="47">
        <f t="shared" ref="L118:L123" si="66">K118*G118</f>
        <v>15.115861901550911</v>
      </c>
      <c r="M118" s="38">
        <f>SUM(L114:L118)</f>
        <v>36.991437761294677</v>
      </c>
      <c r="N118" s="35"/>
      <c r="O118" s="51"/>
      <c r="P118" s="51"/>
      <c r="Q118" s="51"/>
    </row>
    <row r="119" spans="1:17" ht="15.6" customHeight="1">
      <c r="A119" s="7"/>
      <c r="B119" s="31" t="s">
        <v>45</v>
      </c>
      <c r="C119" s="62">
        <v>44407</v>
      </c>
      <c r="D119" s="62">
        <v>44411</v>
      </c>
      <c r="E119" s="70">
        <v>42952</v>
      </c>
      <c r="F119" s="10">
        <f>E119</f>
        <v>42952</v>
      </c>
      <c r="G119" s="49">
        <v>37.4191</v>
      </c>
      <c r="H119" s="34">
        <f t="shared" si="64"/>
        <v>1607225.1832000001</v>
      </c>
      <c r="I119" s="12">
        <f>H119</f>
        <v>1607225.1832000001</v>
      </c>
      <c r="J119" s="48"/>
      <c r="K119" s="13">
        <f>E119/$F$123</f>
        <v>0.56684350832739461</v>
      </c>
      <c r="L119" s="2">
        <f t="shared" si="66"/>
        <v>21.210773922453612</v>
      </c>
      <c r="M119" s="42"/>
      <c r="N119" s="51"/>
      <c r="O119" s="51"/>
      <c r="P119" s="51"/>
      <c r="Q119" s="51"/>
    </row>
    <row r="120" spans="1:17" ht="15.6" customHeight="1">
      <c r="A120" s="7"/>
      <c r="B120" s="31"/>
      <c r="C120" s="62">
        <v>44410</v>
      </c>
      <c r="D120" s="62">
        <v>44412</v>
      </c>
      <c r="E120" s="70">
        <v>27822</v>
      </c>
      <c r="F120" s="10">
        <f>F119+E120</f>
        <v>70774</v>
      </c>
      <c r="G120" s="49">
        <v>36.860399999999998</v>
      </c>
      <c r="H120" s="34">
        <f>E120*G120</f>
        <v>1025530.0488</v>
      </c>
      <c r="I120" s="34">
        <f t="shared" ref="I120:I122" si="67">I119+H120</f>
        <v>2632755.2319999998</v>
      </c>
      <c r="J120" s="48"/>
      <c r="K120" s="13">
        <f>E120/$F$123</f>
        <v>0.36717079737112995</v>
      </c>
      <c r="L120" s="2">
        <f t="shared" si="66"/>
        <v>13.534062459418799</v>
      </c>
      <c r="M120" s="42"/>
      <c r="N120" s="51"/>
      <c r="O120" s="51"/>
      <c r="P120" s="51"/>
      <c r="Q120" s="51"/>
    </row>
    <row r="121" spans="1:17" ht="15.6" customHeight="1">
      <c r="A121" s="7"/>
      <c r="B121" s="31"/>
      <c r="C121" s="62">
        <v>44411</v>
      </c>
      <c r="D121" s="62">
        <v>44413</v>
      </c>
      <c r="E121" s="70">
        <v>0</v>
      </c>
      <c r="F121" s="10">
        <f>F120+E121</f>
        <v>70774</v>
      </c>
      <c r="G121" s="49">
        <v>0</v>
      </c>
      <c r="H121" s="34">
        <f t="shared" ref="H121:H124" si="68">E121*G121</f>
        <v>0</v>
      </c>
      <c r="I121" s="34">
        <f t="shared" si="67"/>
        <v>2632755.2319999998</v>
      </c>
      <c r="J121" s="48"/>
      <c r="K121" s="13">
        <f>E121/$F$123</f>
        <v>0</v>
      </c>
      <c r="L121" s="2">
        <f t="shared" si="66"/>
        <v>0</v>
      </c>
      <c r="M121" s="42"/>
      <c r="N121" s="51"/>
      <c r="O121" s="51"/>
      <c r="P121" s="51"/>
      <c r="Q121" s="51"/>
    </row>
    <row r="122" spans="1:17" ht="15.6" customHeight="1" thickBot="1">
      <c r="A122" s="7"/>
      <c r="B122" s="31"/>
      <c r="C122" s="62">
        <v>44412</v>
      </c>
      <c r="D122" s="62">
        <v>44414</v>
      </c>
      <c r="E122" s="70">
        <v>0</v>
      </c>
      <c r="F122" s="10">
        <f>F121+E122</f>
        <v>70774</v>
      </c>
      <c r="G122" s="49">
        <v>0</v>
      </c>
      <c r="H122" s="34">
        <f t="shared" si="68"/>
        <v>0</v>
      </c>
      <c r="I122" s="34">
        <f t="shared" si="67"/>
        <v>2632755.2319999998</v>
      </c>
      <c r="J122" s="48"/>
      <c r="K122" s="13">
        <f t="shared" ref="K122" si="69">E122/$F$123</f>
        <v>0</v>
      </c>
      <c r="L122" s="2">
        <f t="shared" si="66"/>
        <v>0</v>
      </c>
      <c r="M122" s="42"/>
      <c r="N122" s="51"/>
      <c r="O122" s="51"/>
      <c r="P122" s="51"/>
      <c r="Q122" s="51"/>
    </row>
    <row r="123" spans="1:17" ht="15.6" customHeight="1">
      <c r="A123" s="7"/>
      <c r="B123" s="23"/>
      <c r="C123" s="63">
        <v>44413</v>
      </c>
      <c r="D123" s="63">
        <v>44417</v>
      </c>
      <c r="E123" s="71">
        <v>5000</v>
      </c>
      <c r="F123" s="24">
        <f>F122+E123</f>
        <v>75774</v>
      </c>
      <c r="G123" s="69">
        <v>38.153599999999997</v>
      </c>
      <c r="H123" s="25">
        <f t="shared" si="68"/>
        <v>190768</v>
      </c>
      <c r="I123" s="24">
        <f>I122+H123</f>
        <v>2823523.2319999998</v>
      </c>
      <c r="J123" s="52"/>
      <c r="K123" s="20">
        <f>E123/$F$123</f>
        <v>6.5985694301475439E-2</v>
      </c>
      <c r="L123" s="47">
        <f t="shared" si="66"/>
        <v>2.5175917861007733</v>
      </c>
      <c r="M123" s="38">
        <f>SUM(L119:L123)</f>
        <v>37.262428167973184</v>
      </c>
      <c r="N123" s="35"/>
      <c r="O123" s="51"/>
      <c r="P123" s="51"/>
      <c r="Q123" s="51"/>
    </row>
    <row r="124" spans="1:17" s="51" customFormat="1" ht="15.6" customHeight="1">
      <c r="A124" s="65"/>
      <c r="B124" s="31" t="s">
        <v>46</v>
      </c>
      <c r="C124" s="62">
        <v>44414</v>
      </c>
      <c r="D124" s="62">
        <v>44418</v>
      </c>
      <c r="E124" s="72">
        <v>5311</v>
      </c>
      <c r="F124" s="10">
        <f>E124</f>
        <v>5311</v>
      </c>
      <c r="G124" s="76">
        <v>38.512300000000003</v>
      </c>
      <c r="H124" s="34">
        <f t="shared" si="68"/>
        <v>204538.82530000003</v>
      </c>
      <c r="I124" s="12">
        <f>H124</f>
        <v>204538.82530000003</v>
      </c>
      <c r="J124" s="48"/>
      <c r="K124" s="13">
        <f>E124/$F$128</f>
        <v>7.2670798954613244E-2</v>
      </c>
      <c r="L124" s="2">
        <f t="shared" ref="L124:L128" si="70">K124*G124</f>
        <v>2.7987196105797518</v>
      </c>
      <c r="M124" s="42"/>
      <c r="N124" s="73"/>
    </row>
    <row r="125" spans="1:17" s="51" customFormat="1" ht="15.6" customHeight="1">
      <c r="A125" s="65"/>
      <c r="B125" s="31"/>
      <c r="C125" s="62">
        <v>44417</v>
      </c>
      <c r="D125" s="62">
        <v>44419</v>
      </c>
      <c r="E125" s="72">
        <v>33790</v>
      </c>
      <c r="F125" s="10">
        <f>F124+E125</f>
        <v>39101</v>
      </c>
      <c r="G125" s="37">
        <v>38.620600000000003</v>
      </c>
      <c r="H125" s="34">
        <f>E125*G125</f>
        <v>1304990.074</v>
      </c>
      <c r="I125" s="34">
        <f t="shared" ref="I125:I127" si="71">I124+H125</f>
        <v>1509528.8993000002</v>
      </c>
      <c r="J125" s="48"/>
      <c r="K125" s="13">
        <f t="shared" ref="K125:K128" si="72">E125/$F$128</f>
        <v>0.4623510255462967</v>
      </c>
      <c r="L125" s="2">
        <f t="shared" si="70"/>
        <v>17.856274017213309</v>
      </c>
      <c r="M125" s="42"/>
      <c r="N125" s="73"/>
    </row>
    <row r="126" spans="1:17" s="51" customFormat="1" ht="15.6" customHeight="1">
      <c r="A126" s="65"/>
      <c r="B126" s="66"/>
      <c r="C126" s="62">
        <v>44418</v>
      </c>
      <c r="D126" s="62">
        <v>44420</v>
      </c>
      <c r="E126" s="72">
        <v>24026</v>
      </c>
      <c r="F126" s="10">
        <f>F125+E126</f>
        <v>63127</v>
      </c>
      <c r="G126" s="37">
        <v>38.153100000000002</v>
      </c>
      <c r="H126" s="34">
        <f t="shared" ref="H126:H129" si="73">E126*G126</f>
        <v>916666.38060000003</v>
      </c>
      <c r="I126" s="34">
        <f t="shared" si="71"/>
        <v>2426195.2799000004</v>
      </c>
      <c r="J126" s="48"/>
      <c r="K126" s="13">
        <f t="shared" si="72"/>
        <v>0.32874950398861569</v>
      </c>
      <c r="L126" s="2">
        <f t="shared" si="70"/>
        <v>12.542812700628053</v>
      </c>
      <c r="M126" s="42"/>
      <c r="N126" s="73"/>
    </row>
    <row r="127" spans="1:17" s="51" customFormat="1" ht="15.6" customHeight="1" thickBot="1">
      <c r="A127" s="65"/>
      <c r="B127" s="66"/>
      <c r="C127" s="62">
        <v>44419</v>
      </c>
      <c r="D127" s="62">
        <v>44422</v>
      </c>
      <c r="E127" s="72">
        <v>5326</v>
      </c>
      <c r="F127" s="10">
        <f>F126+E127</f>
        <v>68453</v>
      </c>
      <c r="G127" s="37">
        <v>39.212000000000003</v>
      </c>
      <c r="H127" s="34">
        <f t="shared" si="73"/>
        <v>208843.11200000002</v>
      </c>
      <c r="I127" s="34">
        <f t="shared" si="71"/>
        <v>2635038.3919000006</v>
      </c>
      <c r="J127" s="48"/>
      <c r="K127" s="13">
        <f t="shared" si="72"/>
        <v>7.2876045044675236E-2</v>
      </c>
      <c r="L127" s="2">
        <f t="shared" si="70"/>
        <v>2.8576154782918057</v>
      </c>
      <c r="M127" s="42"/>
      <c r="N127" s="73"/>
    </row>
    <row r="128" spans="1:17" s="51" customFormat="1" ht="15.6" customHeight="1" thickBot="1">
      <c r="A128" s="65"/>
      <c r="B128" s="74"/>
      <c r="C128" s="63">
        <v>44420</v>
      </c>
      <c r="D128" s="63">
        <v>44423</v>
      </c>
      <c r="E128" s="75">
        <v>4630</v>
      </c>
      <c r="F128" s="24">
        <f>F127+E128</f>
        <v>73083</v>
      </c>
      <c r="G128" s="16">
        <v>39.505200000000002</v>
      </c>
      <c r="H128" s="25">
        <f t="shared" si="73"/>
        <v>182909.076</v>
      </c>
      <c r="I128" s="24">
        <f>I127+H128</f>
        <v>2817947.4679000005</v>
      </c>
      <c r="J128" s="52"/>
      <c r="K128" s="20">
        <f t="shared" si="72"/>
        <v>6.3352626465799158E-2</v>
      </c>
      <c r="L128" s="47">
        <f t="shared" si="70"/>
        <v>2.5027581790566891</v>
      </c>
      <c r="M128" s="38">
        <f>SUM(L124:L128)</f>
        <v>38.558179985769613</v>
      </c>
      <c r="N128" s="73"/>
    </row>
    <row r="129" spans="1:14" s="51" customFormat="1" ht="15.6" customHeight="1">
      <c r="A129" s="65"/>
      <c r="B129" s="66" t="s">
        <v>47</v>
      </c>
      <c r="C129" s="62">
        <v>44421</v>
      </c>
      <c r="D129" s="62"/>
      <c r="E129" s="72">
        <v>28326</v>
      </c>
      <c r="F129" s="10">
        <f>E129</f>
        <v>28326</v>
      </c>
      <c r="G129" s="37">
        <v>40.244300000000003</v>
      </c>
      <c r="H129" s="34">
        <f t="shared" si="73"/>
        <v>1139960.0418</v>
      </c>
      <c r="I129" s="34">
        <f>H129</f>
        <v>1139960.0418</v>
      </c>
      <c r="J129" s="72"/>
      <c r="K129" s="13">
        <f>E129/$F$129</f>
        <v>1</v>
      </c>
      <c r="L129" s="77">
        <f>K129*G129</f>
        <v>40.244300000000003</v>
      </c>
      <c r="M129" s="38">
        <f>SUM(L129)</f>
        <v>40.244300000000003</v>
      </c>
      <c r="N129" s="72"/>
    </row>
    <row r="130" spans="1:14" s="51" customFormat="1" ht="15.6" customHeight="1" thickBot="1">
      <c r="A130" s="65"/>
      <c r="B130" s="66"/>
      <c r="C130" s="62"/>
      <c r="D130" s="6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ht="15.75" thickBot="1">
      <c r="B131" s="31" t="s">
        <v>42</v>
      </c>
      <c r="F131" s="19">
        <f>F15+F10+F20+F25+F30+F35+F38+F43+F48+F53+F58+F63+F68+F73+F78+F83+F88+F93+F98+F103+F108+F113+F118+F123+F128+F129</f>
        <v>1850000</v>
      </c>
      <c r="I131" s="19">
        <f>I15+I10+I20+I25+I30+I35+I38+I43+I48+I53+I58+I63+I68+I73+I78+I83+I88+I93+I98+I103+I108+I113+I118+I123+I128+I129</f>
        <v>63308743.967555992</v>
      </c>
      <c r="M131" s="38">
        <f>I131/F131</f>
        <v>34.220942685165404</v>
      </c>
    </row>
    <row r="133" spans="1:14">
      <c r="F133" s="61"/>
    </row>
    <row r="134" spans="1:14">
      <c r="F134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b19eb1d-eecf-4310-8ece-2a19f4044d79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4" ma:contentTypeDescription="Create a new document." ma:contentTypeScope="" ma:versionID="5b3301bf2539d570a84629d08f63b658">
  <xsd:schema xmlns:xsd="http://www.w3.org/2001/XMLSchema" xmlns:xs="http://www.w3.org/2001/XMLSchema" xmlns:p="http://schemas.microsoft.com/office/2006/metadata/properties" xmlns:ns2="b9f944fb-6234-42a9-9b3e-5706d6d612b2" xmlns:ns3="bb19eb1d-eecf-4310-8ece-2a19f4044d79" targetNamespace="http://schemas.microsoft.com/office/2006/metadata/properties" ma:root="true" ma:fieldsID="82576b831d4dfccfd093101c7096044d" ns2:_="" ns3:_="">
    <xsd:import namespace="b9f944fb-6234-42a9-9b3e-5706d6d612b2"/>
    <xsd:import namespace="bb19eb1d-eecf-4310-8ece-2a19f4044d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9eb1d-eecf-4310-8ece-2a19f4044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9f944fb-6234-42a9-9b3e-5706d6d612b2"/>
    <ds:schemaRef ds:uri="http://schemas.openxmlformats.org/package/2006/metadata/core-properties"/>
    <ds:schemaRef ds:uri="http://www.w3.org/XML/1998/namespace"/>
    <ds:schemaRef ds:uri="http://purl.org/dc/dcmitype/"/>
    <ds:schemaRef ds:uri="bb19eb1d-eecf-4310-8ece-2a19f4044d79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E343C-9A1C-4DDB-BC8A-E1ADF1A63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bb19eb1d-eecf-4310-8ece-2a19f4044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2021-08-16T09:59:24Z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