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bnamro.sharepoint.com/sites/ECM-App/CORPBROK_NEW/CORPBROK NEW/Buybacks/Multitude/"/>
    </mc:Choice>
  </mc:AlternateContent>
  <xr:revisionPtr revIDLastSave="388" documentId="13_ncr:1_{9A49D685-E5D1-4719-8987-C237C9B906C9}" xr6:coauthVersionLast="47" xr6:coauthVersionMax="47" xr10:uidLastSave="{3F178887-C395-486B-AC77-3A73EAD1908C}"/>
  <bookViews>
    <workbookView xWindow="-108" yWindow="-108" windowWidth="23256" windowHeight="12456" xr2:uid="{00000000-000D-0000-FFFF-FFFF00000000}"/>
  </bookViews>
  <sheets>
    <sheet name="Daily report" sheetId="1" r:id="rId1"/>
    <sheet name="28-06-2024" sheetId="72" r:id="rId2"/>
    <sheet name="27-06-2024" sheetId="71" r:id="rId3"/>
    <sheet name="26-06-2024" sheetId="70" r:id="rId4"/>
    <sheet name="25-06-2024" sheetId="69" r:id="rId5"/>
  </sheets>
  <definedNames>
    <definedName name="_xlnm._FilterDatabase" localSheetId="4" hidden="1">'25-06-2024'!$L$4:$O$4</definedName>
    <definedName name="_xlnm._FilterDatabase" localSheetId="3" hidden="1">'26-06-2024'!$L$4:$O$4</definedName>
    <definedName name="_xlnm._FilterDatabase" localSheetId="2" hidden="1">'27-06-2024'!$L$4:$O$4</definedName>
    <definedName name="_xlnm._FilterDatabase" localSheetId="1" hidden="1">'28-06-2024'!$L$4:$O$4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U38" i="1"/>
  <c r="S38" i="1"/>
  <c r="T38" i="1"/>
  <c r="R38" i="1"/>
  <c r="P38" i="1"/>
  <c r="K38" i="1"/>
  <c r="B23" i="72"/>
  <c r="C23" i="72"/>
  <c r="E23" i="72"/>
  <c r="F23" i="72"/>
  <c r="H23" i="72" s="1"/>
  <c r="I23" i="72"/>
  <c r="B24" i="72"/>
  <c r="C24" i="72"/>
  <c r="E24" i="72"/>
  <c r="H24" i="72" s="1"/>
  <c r="F24" i="72"/>
  <c r="I24" i="72"/>
  <c r="B25" i="72"/>
  <c r="C25" i="72"/>
  <c r="E25" i="72"/>
  <c r="H25" i="72" s="1"/>
  <c r="F25" i="72"/>
  <c r="I25" i="72"/>
  <c r="I22" i="72"/>
  <c r="F22" i="72"/>
  <c r="E22" i="72"/>
  <c r="C22" i="72"/>
  <c r="B22" i="72"/>
  <c r="I21" i="72"/>
  <c r="F21" i="72"/>
  <c r="H21" i="72" s="1"/>
  <c r="E21" i="72"/>
  <c r="C21" i="72"/>
  <c r="B21" i="72"/>
  <c r="I20" i="72"/>
  <c r="F20" i="72"/>
  <c r="E20" i="72"/>
  <c r="H20" i="72" s="1"/>
  <c r="C20" i="72"/>
  <c r="B20" i="72"/>
  <c r="I19" i="72"/>
  <c r="F19" i="72"/>
  <c r="E19" i="72"/>
  <c r="C19" i="72"/>
  <c r="B19" i="72"/>
  <c r="I18" i="72"/>
  <c r="F18" i="72"/>
  <c r="E18" i="72"/>
  <c r="H18" i="72" s="1"/>
  <c r="C18" i="72"/>
  <c r="B18" i="72"/>
  <c r="I17" i="72"/>
  <c r="F17" i="72"/>
  <c r="H17" i="72" s="1"/>
  <c r="E17" i="72"/>
  <c r="C17" i="72"/>
  <c r="B17" i="72"/>
  <c r="I16" i="72"/>
  <c r="F16" i="72"/>
  <c r="E16" i="72"/>
  <c r="H16" i="72" s="1"/>
  <c r="C16" i="72"/>
  <c r="B16" i="72"/>
  <c r="I15" i="72"/>
  <c r="F15" i="72"/>
  <c r="E15" i="72"/>
  <c r="C15" i="72"/>
  <c r="B15" i="72"/>
  <c r="I14" i="72"/>
  <c r="F14" i="72"/>
  <c r="E14" i="72"/>
  <c r="H14" i="72" s="1"/>
  <c r="C14" i="72"/>
  <c r="B14" i="72"/>
  <c r="I13" i="72"/>
  <c r="H13" i="72"/>
  <c r="F13" i="72"/>
  <c r="E13" i="72"/>
  <c r="C13" i="72"/>
  <c r="B13" i="72"/>
  <c r="I12" i="72"/>
  <c r="F12" i="72"/>
  <c r="E12" i="72"/>
  <c r="H12" i="72" s="1"/>
  <c r="C12" i="72"/>
  <c r="B12" i="72"/>
  <c r="I11" i="72"/>
  <c r="F11" i="72"/>
  <c r="E11" i="72"/>
  <c r="C11" i="72"/>
  <c r="B11" i="72"/>
  <c r="I10" i="72"/>
  <c r="F10" i="72"/>
  <c r="E10" i="72"/>
  <c r="C10" i="72"/>
  <c r="B10" i="72"/>
  <c r="I9" i="72"/>
  <c r="F9" i="72"/>
  <c r="E9" i="72"/>
  <c r="C9" i="72"/>
  <c r="B9" i="72"/>
  <c r="I8" i="72"/>
  <c r="F8" i="72"/>
  <c r="E8" i="72"/>
  <c r="H8" i="72" s="1"/>
  <c r="C8" i="72"/>
  <c r="B8" i="72"/>
  <c r="R7" i="72"/>
  <c r="I7" i="72"/>
  <c r="F7" i="72"/>
  <c r="E7" i="72"/>
  <c r="H7" i="72" s="1"/>
  <c r="C7" i="72"/>
  <c r="B7" i="72"/>
  <c r="R6" i="72"/>
  <c r="I6" i="72"/>
  <c r="H6" i="72"/>
  <c r="F6" i="72"/>
  <c r="E6" i="72"/>
  <c r="C6" i="72"/>
  <c r="B6" i="72"/>
  <c r="I5" i="72"/>
  <c r="F5" i="72"/>
  <c r="E5" i="72"/>
  <c r="H5" i="72" s="1"/>
  <c r="C5" i="72"/>
  <c r="B5" i="72"/>
  <c r="T37" i="1"/>
  <c r="S37" i="1"/>
  <c r="U37" i="1"/>
  <c r="O37" i="1"/>
  <c r="N37" i="1"/>
  <c r="M37" i="1"/>
  <c r="E37" i="1"/>
  <c r="D37" i="1"/>
  <c r="R37" i="1"/>
  <c r="H15" i="72" l="1"/>
  <c r="H9" i="72"/>
  <c r="S6" i="72" s="1"/>
  <c r="H11" i="72"/>
  <c r="H19" i="72"/>
  <c r="H22" i="72"/>
  <c r="H10" i="72"/>
  <c r="S7" i="72" s="1"/>
  <c r="R8" i="72" s="1"/>
  <c r="U36" i="1"/>
  <c r="P37" i="1"/>
  <c r="K37" i="1"/>
  <c r="K36" i="1"/>
  <c r="O35" i="1"/>
  <c r="K35" i="1"/>
  <c r="R8" i="71"/>
  <c r="R7" i="71"/>
  <c r="S7" i="71"/>
  <c r="I6" i="71"/>
  <c r="I7" i="71"/>
  <c r="I8" i="71"/>
  <c r="I9" i="71"/>
  <c r="I10" i="71"/>
  <c r="I11" i="71"/>
  <c r="I12" i="71"/>
  <c r="I13" i="71"/>
  <c r="I14" i="71"/>
  <c r="I15" i="71"/>
  <c r="I16" i="71"/>
  <c r="I17" i="71"/>
  <c r="I18" i="71"/>
  <c r="I19" i="71"/>
  <c r="I20" i="71"/>
  <c r="I21" i="71"/>
  <c r="I22" i="71"/>
  <c r="I5" i="71"/>
  <c r="F22" i="71"/>
  <c r="H22" i="71" s="1"/>
  <c r="E22" i="71"/>
  <c r="C22" i="71"/>
  <c r="B22" i="71"/>
  <c r="F21" i="71"/>
  <c r="E21" i="71"/>
  <c r="H21" i="71" s="1"/>
  <c r="C21" i="71"/>
  <c r="B21" i="71"/>
  <c r="F20" i="71"/>
  <c r="E20" i="71"/>
  <c r="H20" i="71" s="1"/>
  <c r="C20" i="71"/>
  <c r="B20" i="71"/>
  <c r="F19" i="71"/>
  <c r="E19" i="71"/>
  <c r="H19" i="71" s="1"/>
  <c r="C19" i="71"/>
  <c r="B19" i="71"/>
  <c r="F18" i="71"/>
  <c r="H18" i="71" s="1"/>
  <c r="E18" i="71"/>
  <c r="C18" i="71"/>
  <c r="B18" i="71"/>
  <c r="F17" i="71"/>
  <c r="E17" i="71"/>
  <c r="H17" i="71" s="1"/>
  <c r="C17" i="71"/>
  <c r="B17" i="71"/>
  <c r="F16" i="71"/>
  <c r="E16" i="71"/>
  <c r="C16" i="71"/>
  <c r="B16" i="71"/>
  <c r="F15" i="71"/>
  <c r="E15" i="71"/>
  <c r="C15" i="71"/>
  <c r="B15" i="71"/>
  <c r="F14" i="71"/>
  <c r="H14" i="71" s="1"/>
  <c r="E14" i="71"/>
  <c r="C14" i="71"/>
  <c r="B14" i="71"/>
  <c r="F13" i="71"/>
  <c r="E13" i="71"/>
  <c r="H13" i="71" s="1"/>
  <c r="C13" i="71"/>
  <c r="B13" i="71"/>
  <c r="F12" i="71"/>
  <c r="E12" i="71"/>
  <c r="H12" i="71" s="1"/>
  <c r="C12" i="71"/>
  <c r="B12" i="71"/>
  <c r="F11" i="71"/>
  <c r="E11" i="71"/>
  <c r="H11" i="71" s="1"/>
  <c r="C11" i="71"/>
  <c r="B11" i="71"/>
  <c r="F10" i="71"/>
  <c r="E10" i="71"/>
  <c r="H10" i="71" s="1"/>
  <c r="C10" i="71"/>
  <c r="B10" i="71"/>
  <c r="F9" i="71"/>
  <c r="E9" i="71"/>
  <c r="C9" i="71"/>
  <c r="B9" i="71"/>
  <c r="F8" i="71"/>
  <c r="E8" i="71"/>
  <c r="H8" i="71" s="1"/>
  <c r="C8" i="71"/>
  <c r="B8" i="71"/>
  <c r="H7" i="71"/>
  <c r="F7" i="71"/>
  <c r="E7" i="71"/>
  <c r="C7" i="71"/>
  <c r="B7" i="71"/>
  <c r="R6" i="71"/>
  <c r="F6" i="71"/>
  <c r="E6" i="71"/>
  <c r="C6" i="71"/>
  <c r="B6" i="71"/>
  <c r="F5" i="71"/>
  <c r="E5" i="71"/>
  <c r="C5" i="71"/>
  <c r="B5" i="71"/>
  <c r="R6" i="70"/>
  <c r="B22" i="70"/>
  <c r="C22" i="70"/>
  <c r="E22" i="70"/>
  <c r="H22" i="70" s="1"/>
  <c r="F22" i="70"/>
  <c r="B23" i="70"/>
  <c r="C23" i="70"/>
  <c r="E23" i="70"/>
  <c r="F23" i="70"/>
  <c r="H23" i="70"/>
  <c r="B24" i="70"/>
  <c r="C24" i="70"/>
  <c r="E24" i="70"/>
  <c r="F24" i="70"/>
  <c r="B25" i="70"/>
  <c r="C25" i="70"/>
  <c r="E25" i="70"/>
  <c r="H25" i="70" s="1"/>
  <c r="F25" i="70"/>
  <c r="B26" i="70"/>
  <c r="C26" i="70"/>
  <c r="E26" i="70"/>
  <c r="H26" i="70" s="1"/>
  <c r="F26" i="70"/>
  <c r="B27" i="70"/>
  <c r="C27" i="70"/>
  <c r="E27" i="70"/>
  <c r="F27" i="70"/>
  <c r="B28" i="70"/>
  <c r="C28" i="70"/>
  <c r="E28" i="70"/>
  <c r="H28" i="70" s="1"/>
  <c r="F28" i="70"/>
  <c r="B29" i="70"/>
  <c r="C29" i="70"/>
  <c r="E29" i="70"/>
  <c r="H29" i="70" s="1"/>
  <c r="F29" i="70"/>
  <c r="F21" i="70"/>
  <c r="E21" i="70"/>
  <c r="H21" i="70" s="1"/>
  <c r="C21" i="70"/>
  <c r="B21" i="70"/>
  <c r="F20" i="70"/>
  <c r="E20" i="70"/>
  <c r="C20" i="70"/>
  <c r="B20" i="70"/>
  <c r="F19" i="70"/>
  <c r="E19" i="70"/>
  <c r="H19" i="70" s="1"/>
  <c r="C19" i="70"/>
  <c r="B19" i="70"/>
  <c r="F18" i="70"/>
  <c r="E18" i="70"/>
  <c r="C18" i="70"/>
  <c r="B18" i="70"/>
  <c r="F17" i="70"/>
  <c r="E17" i="70"/>
  <c r="H17" i="70" s="1"/>
  <c r="C17" i="70"/>
  <c r="B17" i="70"/>
  <c r="F16" i="70"/>
  <c r="E16" i="70"/>
  <c r="C16" i="70"/>
  <c r="B16" i="70"/>
  <c r="F15" i="70"/>
  <c r="E15" i="70"/>
  <c r="H15" i="70" s="1"/>
  <c r="C15" i="70"/>
  <c r="B15" i="70"/>
  <c r="F14" i="70"/>
  <c r="E14" i="70"/>
  <c r="C14" i="70"/>
  <c r="B14" i="70"/>
  <c r="F13" i="70"/>
  <c r="E13" i="70"/>
  <c r="H13" i="70" s="1"/>
  <c r="C13" i="70"/>
  <c r="B13" i="70"/>
  <c r="F12" i="70"/>
  <c r="E12" i="70"/>
  <c r="C12" i="70"/>
  <c r="B12" i="70"/>
  <c r="F11" i="70"/>
  <c r="E11" i="70"/>
  <c r="H11" i="70" s="1"/>
  <c r="C11" i="70"/>
  <c r="B11" i="70"/>
  <c r="F10" i="70"/>
  <c r="E10" i="70"/>
  <c r="C10" i="70"/>
  <c r="B10" i="70"/>
  <c r="F9" i="70"/>
  <c r="E9" i="70"/>
  <c r="H9" i="70" s="1"/>
  <c r="C9" i="70"/>
  <c r="B9" i="70"/>
  <c r="F8" i="70"/>
  <c r="E8" i="70"/>
  <c r="C8" i="70"/>
  <c r="B8" i="70"/>
  <c r="F7" i="70"/>
  <c r="E7" i="70"/>
  <c r="H7" i="70" s="1"/>
  <c r="C7" i="70"/>
  <c r="B7" i="70"/>
  <c r="F6" i="70"/>
  <c r="E6" i="70"/>
  <c r="H6" i="70" s="1"/>
  <c r="C6" i="70"/>
  <c r="B6" i="70"/>
  <c r="F5" i="70"/>
  <c r="E5" i="70"/>
  <c r="S6" i="70" s="1"/>
  <c r="C5" i="70"/>
  <c r="B5" i="70"/>
  <c r="B6" i="69"/>
  <c r="C6" i="69"/>
  <c r="E6" i="69"/>
  <c r="F6" i="69"/>
  <c r="H6" i="69"/>
  <c r="I6" i="69"/>
  <c r="B7" i="69"/>
  <c r="C7" i="69"/>
  <c r="E7" i="69"/>
  <c r="H7" i="69" s="1"/>
  <c r="F7" i="69"/>
  <c r="I7" i="69"/>
  <c r="B8" i="69"/>
  <c r="C8" i="69"/>
  <c r="E8" i="69"/>
  <c r="F8" i="69"/>
  <c r="H8" i="69"/>
  <c r="I8" i="69"/>
  <c r="B9" i="69"/>
  <c r="C9" i="69"/>
  <c r="E9" i="69"/>
  <c r="F9" i="69"/>
  <c r="I9" i="69"/>
  <c r="B10" i="69"/>
  <c r="C10" i="69"/>
  <c r="E10" i="69"/>
  <c r="H10" i="69" s="1"/>
  <c r="F10" i="69"/>
  <c r="I10" i="69"/>
  <c r="B11" i="69"/>
  <c r="C11" i="69"/>
  <c r="E11" i="69"/>
  <c r="F11" i="69"/>
  <c r="I11" i="69"/>
  <c r="B12" i="69"/>
  <c r="C12" i="69"/>
  <c r="E12" i="69"/>
  <c r="F12" i="69"/>
  <c r="H12" i="69" s="1"/>
  <c r="I12" i="69"/>
  <c r="B13" i="69"/>
  <c r="C13" i="69"/>
  <c r="E13" i="69"/>
  <c r="F13" i="69"/>
  <c r="I13" i="69"/>
  <c r="B14" i="69"/>
  <c r="C14" i="69"/>
  <c r="E14" i="69"/>
  <c r="F14" i="69"/>
  <c r="I14" i="69"/>
  <c r="B15" i="69"/>
  <c r="C15" i="69"/>
  <c r="E15" i="69"/>
  <c r="F15" i="69"/>
  <c r="H15" i="69"/>
  <c r="I15" i="69"/>
  <c r="B16" i="69"/>
  <c r="C16" i="69"/>
  <c r="E16" i="69"/>
  <c r="H16" i="69" s="1"/>
  <c r="F16" i="69"/>
  <c r="I16" i="69"/>
  <c r="B17" i="69"/>
  <c r="C17" i="69"/>
  <c r="E17" i="69"/>
  <c r="F17" i="69"/>
  <c r="I17" i="69"/>
  <c r="B18" i="69"/>
  <c r="C18" i="69"/>
  <c r="E18" i="69"/>
  <c r="F18" i="69"/>
  <c r="H18" i="69"/>
  <c r="I18" i="69"/>
  <c r="B19" i="69"/>
  <c r="C19" i="69"/>
  <c r="E19" i="69"/>
  <c r="F19" i="69"/>
  <c r="I19" i="69"/>
  <c r="B20" i="69"/>
  <c r="C20" i="69"/>
  <c r="E20" i="69"/>
  <c r="F20" i="69"/>
  <c r="I20" i="69"/>
  <c r="B21" i="69"/>
  <c r="C21" i="69"/>
  <c r="E21" i="69"/>
  <c r="F21" i="69"/>
  <c r="I21" i="69"/>
  <c r="H9" i="71" l="1"/>
  <c r="H6" i="71"/>
  <c r="H15" i="71"/>
  <c r="H5" i="71"/>
  <c r="S6" i="71" s="1"/>
  <c r="H16" i="71"/>
  <c r="H24" i="70"/>
  <c r="R7" i="70"/>
  <c r="H27" i="70"/>
  <c r="H8" i="70"/>
  <c r="H10" i="70"/>
  <c r="H12" i="70"/>
  <c r="H14" i="70"/>
  <c r="H16" i="70"/>
  <c r="H18" i="70"/>
  <c r="H20" i="70"/>
  <c r="H5" i="70"/>
  <c r="H20" i="69"/>
  <c r="H17" i="69"/>
  <c r="H21" i="69"/>
  <c r="H14" i="69"/>
  <c r="H19" i="69"/>
  <c r="H11" i="69"/>
  <c r="H9" i="69"/>
  <c r="H13" i="69"/>
  <c r="I5" i="69"/>
  <c r="B5" i="69"/>
  <c r="U35" i="1" l="1"/>
  <c r="M38" i="1" l="1"/>
  <c r="N38" i="1"/>
  <c r="O38" i="1"/>
  <c r="M39" i="1"/>
  <c r="N39" i="1"/>
  <c r="O39" i="1"/>
  <c r="M40" i="1"/>
  <c r="N40" i="1"/>
  <c r="O40" i="1"/>
  <c r="M41" i="1"/>
  <c r="N41" i="1"/>
  <c r="O41" i="1"/>
  <c r="M42" i="1"/>
  <c r="N42" i="1"/>
  <c r="O42" i="1"/>
  <c r="M43" i="1"/>
  <c r="N43" i="1"/>
  <c r="O43" i="1"/>
  <c r="M44" i="1"/>
  <c r="N44" i="1"/>
  <c r="O44" i="1"/>
  <c r="M45" i="1"/>
  <c r="N45" i="1"/>
  <c r="O45" i="1"/>
  <c r="M46" i="1"/>
  <c r="N46" i="1"/>
  <c r="O46" i="1"/>
  <c r="M47" i="1"/>
  <c r="N47" i="1"/>
  <c r="O47" i="1"/>
  <c r="M48" i="1"/>
  <c r="N48" i="1"/>
  <c r="O48" i="1"/>
  <c r="M49" i="1"/>
  <c r="N49" i="1"/>
  <c r="O49" i="1"/>
  <c r="M50" i="1"/>
  <c r="N50" i="1"/>
  <c r="O50" i="1"/>
  <c r="M51" i="1"/>
  <c r="N51" i="1"/>
  <c r="O51" i="1"/>
  <c r="M52" i="1"/>
  <c r="N52" i="1"/>
  <c r="O52" i="1"/>
  <c r="M53" i="1"/>
  <c r="N53" i="1"/>
  <c r="O53" i="1"/>
  <c r="M54" i="1"/>
  <c r="N54" i="1"/>
  <c r="O54" i="1"/>
  <c r="M55" i="1"/>
  <c r="N55" i="1"/>
  <c r="O55" i="1"/>
  <c r="M56" i="1"/>
  <c r="N56" i="1"/>
  <c r="O56" i="1"/>
  <c r="M57" i="1"/>
  <c r="N57" i="1"/>
  <c r="O57" i="1"/>
  <c r="M58" i="1"/>
  <c r="N58" i="1"/>
  <c r="O58" i="1"/>
  <c r="M59" i="1"/>
  <c r="N59" i="1"/>
  <c r="O59" i="1"/>
  <c r="M60" i="1"/>
  <c r="N60" i="1"/>
  <c r="O60" i="1"/>
  <c r="M61" i="1"/>
  <c r="N61" i="1"/>
  <c r="O61" i="1"/>
  <c r="M62" i="1"/>
  <c r="N62" i="1"/>
  <c r="O62" i="1"/>
  <c r="M63" i="1"/>
  <c r="N63" i="1"/>
  <c r="O63" i="1"/>
  <c r="M64" i="1"/>
  <c r="N64" i="1"/>
  <c r="O64" i="1"/>
  <c r="M65" i="1"/>
  <c r="N65" i="1"/>
  <c r="O65" i="1"/>
  <c r="M66" i="1"/>
  <c r="N66" i="1"/>
  <c r="O66" i="1"/>
  <c r="M67" i="1"/>
  <c r="N67" i="1"/>
  <c r="O67" i="1"/>
  <c r="M68" i="1"/>
  <c r="N68" i="1"/>
  <c r="O68" i="1"/>
  <c r="O36" i="1" l="1"/>
  <c r="N36" i="1"/>
  <c r="N35" i="1"/>
  <c r="M36" i="1"/>
  <c r="M35" i="1"/>
  <c r="U39" i="1" l="1"/>
  <c r="D69" i="1" l="1"/>
  <c r="E8" i="1" s="1"/>
  <c r="F5" i="69"/>
  <c r="E5" i="69"/>
  <c r="R6" i="69" s="1"/>
  <c r="C5" i="69"/>
  <c r="H5" i="69" l="1"/>
  <c r="S6" i="69" s="1"/>
  <c r="R7" i="69" l="1"/>
  <c r="C35" i="1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C36" i="1" l="1"/>
  <c r="C38" i="1"/>
  <c r="C40" i="1"/>
  <c r="C39" i="1"/>
  <c r="C37" i="1"/>
  <c r="C41" i="1" l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C42" i="1" l="1"/>
  <c r="C43" i="1" l="1"/>
  <c r="C44" i="1" l="1"/>
  <c r="U40" i="1"/>
  <c r="U69" i="1" l="1"/>
  <c r="E10" i="1" s="1"/>
  <c r="C45" i="1"/>
  <c r="E7" i="1" l="1"/>
  <c r="E9" i="1" s="1"/>
  <c r="C46" i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l="1"/>
</calcChain>
</file>

<file path=xl/sharedStrings.xml><?xml version="1.0" encoding="utf-8"?>
<sst xmlns="http://schemas.openxmlformats.org/spreadsheetml/2006/main" count="638" uniqueCount="144">
  <si>
    <t>Summary</t>
  </si>
  <si>
    <t>Start date</t>
  </si>
  <si>
    <t>End date</t>
  </si>
  <si>
    <t>Total amount purchased (EUR)</t>
  </si>
  <si>
    <t>Total # shares purchased</t>
  </si>
  <si>
    <t>Percentage of program completed</t>
  </si>
  <si>
    <t>Average Purchase Price (EUR)</t>
  </si>
  <si>
    <t>Dates</t>
  </si>
  <si>
    <t>General details</t>
  </si>
  <si>
    <t>Day</t>
  </si>
  <si>
    <t>Trade Date</t>
  </si>
  <si>
    <t>Settlement date</t>
  </si>
  <si>
    <t># shares purchased</t>
  </si>
  <si>
    <t xml:space="preserve">Daily purchase price (EUR) </t>
  </si>
  <si>
    <t>VWAP between 09:05 and 17:25</t>
  </si>
  <si>
    <t>110% of the Last price
(max. purchase price)</t>
  </si>
  <si>
    <t>Tuesday</t>
  </si>
  <si>
    <t>Wednesday</t>
  </si>
  <si>
    <t>Thursday</t>
  </si>
  <si>
    <t>Friday</t>
  </si>
  <si>
    <t>Monday</t>
  </si>
  <si>
    <t>Time</t>
  </si>
  <si>
    <t>Price</t>
  </si>
  <si>
    <t>Settlement amount</t>
  </si>
  <si>
    <t>Trading venue</t>
  </si>
  <si>
    <t>Volume</t>
  </si>
  <si>
    <t>Date &amp; time</t>
  </si>
  <si>
    <t>DAILY BUYBACK SUMMARY</t>
  </si>
  <si>
    <t>Exchange</t>
  </si>
  <si>
    <t>Amount purchased</t>
  </si>
  <si>
    <t>Average price (rounded)</t>
  </si>
  <si>
    <t>ABN AMRO Bank N.V.</t>
  </si>
  <si>
    <t>GMT+1</t>
  </si>
  <si>
    <t>Total share buyback program in EUR</t>
  </si>
  <si>
    <t>Volume and price monitoring Xetra</t>
  </si>
  <si>
    <t>Purchased Xetra</t>
  </si>
  <si>
    <t>% purchased of daily trading volume Xetra</t>
  </si>
  <si>
    <t>25 % of average daily trading volume &lt; 20 trading days Xetra</t>
  </si>
  <si>
    <t>Daily trading volume Xetra</t>
  </si>
  <si>
    <t>Last price Xetra</t>
  </si>
  <si>
    <t>Xetra</t>
  </si>
  <si>
    <t>Multitude SE</t>
  </si>
  <si>
    <t>FI4000106299</t>
  </si>
  <si>
    <t>Multitude daily share purchase transaction details</t>
  </si>
  <si>
    <t>Settlement</t>
  </si>
  <si>
    <t>Multitude SE daily share purchase transaction details</t>
  </si>
  <si>
    <t>Daily purchase amount in EUR</t>
  </si>
  <si>
    <t>Currency</t>
  </si>
  <si>
    <t>EUR</t>
  </si>
  <si>
    <t>Name of the Issuer</t>
  </si>
  <si>
    <t>Identity Code of the Issuer</t>
  </si>
  <si>
    <t>ISIN</t>
  </si>
  <si>
    <t>Intermediary Name</t>
  </si>
  <si>
    <t>Identify Code of the Intermediary</t>
  </si>
  <si>
    <t>BFXS5XCH7N0Y05NIXW11 </t>
  </si>
  <si>
    <t>Date</t>
  </si>
  <si>
    <t xml:space="preserve">Execution within firm [incl. algorithms if used] </t>
  </si>
  <si>
    <t>Identitiy</t>
  </si>
  <si>
    <t>Issuer Name</t>
  </si>
  <si>
    <t>Time Reference</t>
  </si>
  <si>
    <t>74370078YLPFWHE33716</t>
  </si>
  <si>
    <t>XETRA</t>
  </si>
  <si>
    <t>Reference number of the transaction</t>
  </si>
  <si>
    <t>1000000000000025051620171930078475889067900000000605</t>
  </si>
  <si>
    <t>1000000000000025051620171930078482730637600000000606</t>
  </si>
  <si>
    <t>1000000000000025051620171930078482736389600000000607</t>
  </si>
  <si>
    <t>1000000000000025051620171930088608795007500000000643</t>
  </si>
  <si>
    <t>1000000000000025051620171930088609669273500000000644</t>
  </si>
  <si>
    <t>1000000000000025051620171930982612384095200000002205</t>
  </si>
  <si>
    <t>1000000000000025051620171930992727115550200000002225</t>
  </si>
  <si>
    <t>1000000000000025051620171931220011434020400000002537</t>
  </si>
  <si>
    <t>1000000000000025051620171931810862906822900000003401</t>
  </si>
  <si>
    <t>1000000000000025051620171932418962928152400000005346</t>
  </si>
  <si>
    <t>1000000000000025051620171932713653695384100000006215</t>
  </si>
  <si>
    <t>1000000000000025051620171932713654547162000000006216</t>
  </si>
  <si>
    <t>1000000000000025051620171932713659435716800000006217</t>
  </si>
  <si>
    <t>1000000000000025051620171932729794908771600000006277</t>
  </si>
  <si>
    <t>1000000000000025051620171932729795783180200000006278</t>
  </si>
  <si>
    <t>1000000000000025051620171932871657570020200000007023</t>
  </si>
  <si>
    <t>XETA</t>
  </si>
  <si>
    <t>1000000000000025051620171941463493497217400000008998</t>
  </si>
  <si>
    <t>1000000000000025051620171941303812839863500000007420</t>
  </si>
  <si>
    <t>1000000000000025051620171941303812834307600000007419</t>
  </si>
  <si>
    <t>1000000000000025051620171941303639837196400000007418</t>
  </si>
  <si>
    <t>1000000000000025051620171941258233650706700000007144</t>
  </si>
  <si>
    <t>1000000000000025051620171941032180735222700000005822</t>
  </si>
  <si>
    <t>1000000000000025051620171940778975431528100000004537</t>
  </si>
  <si>
    <t>1000000000000025051620171940778959409436200000004536</t>
  </si>
  <si>
    <t>1000000000000025051620171940778959397394900000004535</t>
  </si>
  <si>
    <t>1000000000000025051620171940763114407758100000004453</t>
  </si>
  <si>
    <t>1000000000000025051620171940763114402766500000004452</t>
  </si>
  <si>
    <t>1000000000000025051620171940763097550909200000004451</t>
  </si>
  <si>
    <t>1000000000000025051620171940728260553190600000004384</t>
  </si>
  <si>
    <t>1000000000000025051620171940632913477290500000004211</t>
  </si>
  <si>
    <t>1000000000000025051620171940631852986870200000004207</t>
  </si>
  <si>
    <t>1000000000000025051620171940550336605557900000004050</t>
  </si>
  <si>
    <t>1000000000000025051620171940455659769131000000003902</t>
  </si>
  <si>
    <t>1000000000000025051620171940183525136561700000003383</t>
  </si>
  <si>
    <t>1000000000000025051620171940139868337284700000003274</t>
  </si>
  <si>
    <t>1000000000000025051620171939428109555062700000002230</t>
  </si>
  <si>
    <t>1000000000000025051620171939299982561684000000001916</t>
  </si>
  <si>
    <t>1000000000000025051620171939153147763822200000001669</t>
  </si>
  <si>
    <t>1000000000000025051620171938845356069509500000001079</t>
  </si>
  <si>
    <t>1000000000000025051620171938676391542962900000000649</t>
  </si>
  <si>
    <t>XGAT</t>
  </si>
  <si>
    <t>1000000000000025051620171947715575459715700000001721</t>
  </si>
  <si>
    <t>1000000000000025051620171947715574580314000000001720</t>
  </si>
  <si>
    <t>1000000000000025051620171947715572950404300000001719</t>
  </si>
  <si>
    <t>1000000000000025051620171947789953656953600000001864</t>
  </si>
  <si>
    <t>1000000000000025051620171948445169094076200000003062</t>
  </si>
  <si>
    <t>1000000000000025051620171948632698195407300000003314</t>
  </si>
  <si>
    <t>1000000000000025051620171949138373824446600000004163</t>
  </si>
  <si>
    <t>1000000000000025051620171949319054287803600000004554</t>
  </si>
  <si>
    <t>1000000000000025051620171949319053419416400000004553</t>
  </si>
  <si>
    <t>1000000000000025051620171949319053399379300000004551</t>
  </si>
  <si>
    <t>1000000000000025051620171949319053412911100000004552</t>
  </si>
  <si>
    <t>1000000000000025051620171949966336053366600000007227</t>
  </si>
  <si>
    <t>1000000000000025051620171950039918521963600000007481</t>
  </si>
  <si>
    <t>1000000000000025051620171950039918517467200000007480</t>
  </si>
  <si>
    <t>1000000000000025051620171950039918515469000000007479</t>
  </si>
  <si>
    <t>Tradegate</t>
  </si>
  <si>
    <t>Volume and price monitoring Tradegate</t>
  </si>
  <si>
    <t>Purchased Tradegate</t>
  </si>
  <si>
    <t>% purchased of daily trading volume Tradegate</t>
  </si>
  <si>
    <t>25 % of average daily trading volume &lt; 20 trading days Tradegate</t>
  </si>
  <si>
    <t>Last price Tradegate</t>
  </si>
  <si>
    <t>Daily trading volume tradegate</t>
  </si>
  <si>
    <t>Average Price</t>
  </si>
  <si>
    <t>1000000000000025051620171956368363446869300000001687</t>
  </si>
  <si>
    <t>1000000000000025051620171956368363442333400000001686</t>
  </si>
  <si>
    <t>1000000000000025051620171956368362567538700000001685</t>
  </si>
  <si>
    <t>1000000000000025051620171956368354884861600000001684</t>
  </si>
  <si>
    <t>1000000000000025051620171956390429448305300000001751</t>
  </si>
  <si>
    <t>1000000000000025051620171956390429444070600000001750</t>
  </si>
  <si>
    <t>1000000000000025051620171956390429438720400000001749</t>
  </si>
  <si>
    <t>1000000000000025051620171956390429427009200000001748</t>
  </si>
  <si>
    <t>1000000000000025051620171956390429427009200000001747</t>
  </si>
  <si>
    <t>1000000000000025051620171956419464787863800000001866</t>
  </si>
  <si>
    <t>1000000000000025051620171956419529019167400000001867</t>
  </si>
  <si>
    <t>1000000000000025051620171957010584350617900000003056</t>
  </si>
  <si>
    <t>1000000000000025051620171957023172173612300000003060</t>
  </si>
  <si>
    <t>1000000000000025051620171958411025582006500000006793</t>
  </si>
  <si>
    <t>1000000000000025051620171958411024707672400000006792</t>
  </si>
  <si>
    <t>1000000000000025051620171958517549661470700000007517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</si>
</sst>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[$€-413]\ #,##0.00"/>
    <numFmt numFmtId="169" formatCode="[$-F400]h:mm:ss\ AM/PM"/>
    <numFmt numFmtId="170" formatCode="0.0000"/>
    <numFmt numFmtId="171" formatCode="[$-409]h:mm:ss\ AM/PM;@"/>
    <numFmt numFmtId="172" formatCode="_([$€-2]\ * #,##0.00_);_([$€-2]\ * \(#,##0.00\);_([$€-2]\ * &quot;-&quot;??_);_(@_)"/>
    <numFmt numFmtId="173" formatCode="[$€-413]\ #,##0.0000"/>
    <numFmt numFmtId="174" formatCode="_(* #,##0.0000_);_(* \(#,##0.0000\);_(* &quot;-&quot;??_);_(@_)"/>
    <numFmt numFmtId="175" formatCode="0.0000000"/>
  </numFmts>
  <fonts count="4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sz val="8"/>
      <name val="Myriad Roman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0061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</font>
    <font>
      <sz val="8"/>
      <name val="Arial"/>
      <family val="2"/>
      <scheme val="minor"/>
    </font>
    <font>
      <b/>
      <sz val="11"/>
      <color indexed="9"/>
      <name val="Calibri"/>
      <family val="2"/>
    </font>
    <font>
      <sz val="11"/>
      <name val="Arial"/>
      <family val="2"/>
      <scheme val="minor"/>
    </font>
    <font>
      <b/>
      <sz val="9"/>
      <name val="Calibri"/>
      <family val="2"/>
    </font>
    <font>
      <sz val="10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rgb="FF000000"/>
      <name val="Arial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D6C1"/>
        <bgColor indexed="64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3" borderId="0" applyNumberFormat="0" applyBorder="0" applyAlignment="0" applyProtection="0"/>
    <xf numFmtId="0" fontId="19" fillId="6" borderId="4" applyNumberFormat="0" applyAlignment="0" applyProtection="0"/>
    <xf numFmtId="0" fontId="20" fillId="7" borderId="7" applyNumberFormat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15" fillId="8" borderId="8" applyNumberFormat="0" applyFont="0" applyAlignment="0" applyProtection="0"/>
    <xf numFmtId="0" fontId="27" fillId="6" borderId="5" applyNumberFormat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</cellStyleXfs>
  <cellXfs count="120">
    <xf numFmtId="0" fontId="0" fillId="0" borderId="0" xfId="0"/>
    <xf numFmtId="0" fontId="6" fillId="33" borderId="0" xfId="0" applyFont="1" applyFill="1" applyAlignment="1">
      <alignment horizontal="left"/>
    </xf>
    <xf numFmtId="0" fontId="7" fillId="33" borderId="0" xfId="0" applyFont="1" applyFill="1"/>
    <xf numFmtId="0" fontId="8" fillId="33" borderId="0" xfId="0" applyFont="1" applyFill="1"/>
    <xf numFmtId="0" fontId="8" fillId="33" borderId="13" xfId="0" applyFont="1" applyFill="1" applyBorder="1"/>
    <xf numFmtId="0" fontId="7" fillId="33" borderId="14" xfId="0" applyFont="1" applyFill="1" applyBorder="1"/>
    <xf numFmtId="0" fontId="8" fillId="33" borderId="16" xfId="0" applyFont="1" applyFill="1" applyBorder="1"/>
    <xf numFmtId="15" fontId="7" fillId="33" borderId="15" xfId="0" applyNumberFormat="1" applyFont="1" applyFill="1" applyBorder="1"/>
    <xf numFmtId="0" fontId="11" fillId="33" borderId="0" xfId="0" applyFont="1" applyFill="1"/>
    <xf numFmtId="0" fontId="7" fillId="33" borderId="22" xfId="0" applyFont="1" applyFill="1" applyBorder="1"/>
    <xf numFmtId="0" fontId="8" fillId="33" borderId="21" xfId="0" applyFont="1" applyFill="1" applyBorder="1"/>
    <xf numFmtId="0" fontId="31" fillId="33" borderId="0" xfId="0" applyFont="1" applyFill="1"/>
    <xf numFmtId="167" fontId="31" fillId="34" borderId="17" xfId="1" applyNumberFormat="1" applyFont="1" applyFill="1" applyBorder="1"/>
    <xf numFmtId="167" fontId="31" fillId="34" borderId="13" xfId="1" applyNumberFormat="1" applyFont="1" applyFill="1" applyBorder="1"/>
    <xf numFmtId="167" fontId="31" fillId="33" borderId="10" xfId="1" applyNumberFormat="1" applyFont="1" applyFill="1" applyBorder="1"/>
    <xf numFmtId="0" fontId="31" fillId="33" borderId="11" xfId="0" applyFont="1" applyFill="1" applyBorder="1"/>
    <xf numFmtId="0" fontId="31" fillId="33" borderId="12" xfId="0" applyFont="1" applyFill="1" applyBorder="1"/>
    <xf numFmtId="15" fontId="31" fillId="33" borderId="11" xfId="0" applyNumberFormat="1" applyFont="1" applyFill="1" applyBorder="1"/>
    <xf numFmtId="0" fontId="31" fillId="33" borderId="10" xfId="0" applyFont="1" applyFill="1" applyBorder="1"/>
    <xf numFmtId="15" fontId="31" fillId="33" borderId="0" xfId="0" applyNumberFormat="1" applyFont="1" applyFill="1"/>
    <xf numFmtId="0" fontId="8" fillId="33" borderId="20" xfId="0" applyFont="1" applyFill="1" applyBorder="1" applyAlignment="1">
      <alignment vertical="center"/>
    </xf>
    <xf numFmtId="0" fontId="8" fillId="33" borderId="17" xfId="0" applyFont="1" applyFill="1" applyBorder="1" applyAlignment="1">
      <alignment vertical="center"/>
    </xf>
    <xf numFmtId="9" fontId="8" fillId="33" borderId="15" xfId="0" applyNumberFormat="1" applyFont="1" applyFill="1" applyBorder="1" applyAlignment="1">
      <alignment horizontal="left" vertical="center"/>
    </xf>
    <xf numFmtId="0" fontId="31" fillId="34" borderId="14" xfId="0" applyFont="1" applyFill="1" applyBorder="1"/>
    <xf numFmtId="0" fontId="7" fillId="33" borderId="16" xfId="0" applyFont="1" applyFill="1" applyBorder="1" applyAlignment="1">
      <alignment horizontal="left" vertical="center"/>
    </xf>
    <xf numFmtId="167" fontId="7" fillId="33" borderId="17" xfId="0" applyNumberFormat="1" applyFont="1" applyFill="1" applyBorder="1"/>
    <xf numFmtId="0" fontId="6" fillId="33" borderId="0" xfId="0" applyFont="1" applyFill="1"/>
    <xf numFmtId="0" fontId="8" fillId="33" borderId="16" xfId="0" applyFont="1" applyFill="1" applyBorder="1" applyAlignment="1">
      <alignment horizontal="left" vertical="center"/>
    </xf>
    <xf numFmtId="167" fontId="31" fillId="34" borderId="15" xfId="1" applyNumberFormat="1" applyFont="1" applyFill="1" applyBorder="1"/>
    <xf numFmtId="167" fontId="31" fillId="34" borderId="16" xfId="1" applyNumberFormat="1" applyFont="1" applyFill="1" applyBorder="1"/>
    <xf numFmtId="10" fontId="7" fillId="33" borderId="23" xfId="2" applyNumberFormat="1" applyFont="1" applyFill="1" applyBorder="1"/>
    <xf numFmtId="167" fontId="31" fillId="33" borderId="0" xfId="1" applyNumberFormat="1" applyFont="1" applyFill="1"/>
    <xf numFmtId="0" fontId="34" fillId="33" borderId="0" xfId="0" applyFont="1" applyFill="1"/>
    <xf numFmtId="0" fontId="35" fillId="34" borderId="10" xfId="5" applyFont="1" applyFill="1" applyBorder="1" applyAlignment="1">
      <alignment horizontal="center" vertical="center" wrapText="1"/>
    </xf>
    <xf numFmtId="0" fontId="35" fillId="34" borderId="11" xfId="5" applyFont="1" applyFill="1" applyBorder="1" applyAlignment="1">
      <alignment horizontal="center" vertical="center" wrapText="1"/>
    </xf>
    <xf numFmtId="0" fontId="35" fillId="34" borderId="12" xfId="5" applyFont="1" applyFill="1" applyBorder="1" applyAlignment="1">
      <alignment horizontal="center" vertical="center" wrapText="1"/>
    </xf>
    <xf numFmtId="0" fontId="0" fillId="33" borderId="0" xfId="0" applyFill="1"/>
    <xf numFmtId="0" fontId="8" fillId="33" borderId="24" xfId="0" applyFont="1" applyFill="1" applyBorder="1" applyAlignment="1">
      <alignment vertical="center"/>
    </xf>
    <xf numFmtId="0" fontId="8" fillId="33" borderId="17" xfId="0" applyFont="1" applyFill="1" applyBorder="1" applyAlignment="1">
      <alignment horizontal="center" vertical="center"/>
    </xf>
    <xf numFmtId="167" fontId="7" fillId="33" borderId="17" xfId="2" applyNumberFormat="1" applyFont="1" applyFill="1" applyBorder="1"/>
    <xf numFmtId="9" fontId="31" fillId="33" borderId="0" xfId="2" applyFont="1" applyFill="1"/>
    <xf numFmtId="15" fontId="7" fillId="33" borderId="23" xfId="0" applyNumberFormat="1" applyFont="1" applyFill="1" applyBorder="1"/>
    <xf numFmtId="167" fontId="7" fillId="33" borderId="0" xfId="1" applyNumberFormat="1" applyFont="1" applyFill="1" applyBorder="1"/>
    <xf numFmtId="167" fontId="7" fillId="33" borderId="0" xfId="0" applyNumberFormat="1" applyFont="1" applyFill="1"/>
    <xf numFmtId="10" fontId="7" fillId="33" borderId="0" xfId="2" applyNumberFormat="1" applyFont="1" applyFill="1" applyBorder="1"/>
    <xf numFmtId="0" fontId="10" fillId="33" borderId="0" xfId="0" applyFont="1" applyFill="1"/>
    <xf numFmtId="169" fontId="7" fillId="33" borderId="0" xfId="0" applyNumberFormat="1" applyFont="1" applyFill="1"/>
    <xf numFmtId="171" fontId="7" fillId="33" borderId="0" xfId="0" applyNumberFormat="1" applyFont="1" applyFill="1"/>
    <xf numFmtId="172" fontId="7" fillId="33" borderId="0" xfId="0" applyNumberFormat="1" applyFont="1" applyFill="1" applyAlignment="1">
      <alignment horizontal="right"/>
    </xf>
    <xf numFmtId="166" fontId="7" fillId="33" borderId="0" xfId="1" applyFont="1" applyFill="1"/>
    <xf numFmtId="166" fontId="7" fillId="33" borderId="17" xfId="1" applyFont="1" applyFill="1" applyBorder="1"/>
    <xf numFmtId="167" fontId="7" fillId="33" borderId="0" xfId="1" applyNumberFormat="1" applyFont="1" applyFill="1"/>
    <xf numFmtId="167" fontId="0" fillId="33" borderId="0" xfId="1" applyNumberFormat="1" applyFont="1" applyFill="1"/>
    <xf numFmtId="0" fontId="7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8" fillId="33" borderId="0" xfId="0" applyFont="1" applyFill="1" applyAlignment="1">
      <alignment horizontal="center" vertical="center"/>
    </xf>
    <xf numFmtId="3" fontId="7" fillId="33" borderId="0" xfId="0" applyNumberFormat="1" applyFont="1" applyFill="1" applyAlignment="1">
      <alignment horizontal="center" vertical="center"/>
    </xf>
    <xf numFmtId="168" fontId="8" fillId="33" borderId="20" xfId="0" applyNumberFormat="1" applyFont="1" applyFill="1" applyBorder="1" applyAlignment="1">
      <alignment horizontal="center" vertical="center"/>
    </xf>
    <xf numFmtId="173" fontId="8" fillId="33" borderId="28" xfId="0" applyNumberFormat="1" applyFont="1" applyFill="1" applyBorder="1" applyAlignment="1">
      <alignment horizontal="center" vertical="center"/>
    </xf>
    <xf numFmtId="168" fontId="7" fillId="33" borderId="23" xfId="0" applyNumberFormat="1" applyFont="1" applyFill="1" applyBorder="1" applyAlignment="1">
      <alignment horizontal="center" vertical="center"/>
    </xf>
    <xf numFmtId="164" fontId="7" fillId="33" borderId="0" xfId="0" applyNumberFormat="1" applyFont="1" applyFill="1"/>
    <xf numFmtId="167" fontId="31" fillId="33" borderId="0" xfId="1" applyNumberFormat="1" applyFont="1" applyFill="1" applyBorder="1"/>
    <xf numFmtId="0" fontId="35" fillId="34" borderId="19" xfId="5" applyFont="1" applyFill="1" applyBorder="1" applyAlignment="1">
      <alignment horizontal="center" vertical="center" wrapText="1"/>
    </xf>
    <xf numFmtId="2" fontId="31" fillId="34" borderId="14" xfId="0" applyNumberFormat="1" applyFont="1" applyFill="1" applyBorder="1"/>
    <xf numFmtId="2" fontId="31" fillId="33" borderId="0" xfId="0" applyNumberFormat="1" applyFont="1" applyFill="1"/>
    <xf numFmtId="164" fontId="8" fillId="33" borderId="0" xfId="0" applyNumberFormat="1" applyFont="1" applyFill="1"/>
    <xf numFmtId="10" fontId="0" fillId="33" borderId="0" xfId="0" applyNumberFormat="1" applyFill="1"/>
    <xf numFmtId="170" fontId="0" fillId="33" borderId="0" xfId="0" applyNumberFormat="1" applyFill="1"/>
    <xf numFmtId="9" fontId="0" fillId="33" borderId="0" xfId="2" applyFont="1" applyFill="1"/>
    <xf numFmtId="175" fontId="0" fillId="33" borderId="0" xfId="0" applyNumberFormat="1" applyFill="1"/>
    <xf numFmtId="0" fontId="31" fillId="34" borderId="0" xfId="0" applyFont="1" applyFill="1"/>
    <xf numFmtId="2" fontId="31" fillId="34" borderId="0" xfId="0" applyNumberFormat="1" applyFont="1" applyFill="1"/>
    <xf numFmtId="0" fontId="31" fillId="33" borderId="14" xfId="0" applyFont="1" applyFill="1" applyBorder="1"/>
    <xf numFmtId="170" fontId="31" fillId="34" borderId="0" xfId="0" applyNumberFormat="1" applyFont="1" applyFill="1"/>
    <xf numFmtId="167" fontId="31" fillId="34" borderId="17" xfId="0" applyNumberFormat="1" applyFont="1" applyFill="1" applyBorder="1"/>
    <xf numFmtId="0" fontId="35" fillId="34" borderId="29" xfId="5" applyFont="1" applyFill="1" applyBorder="1" applyAlignment="1">
      <alignment horizontal="center" vertical="center" wrapText="1"/>
    </xf>
    <xf numFmtId="0" fontId="31" fillId="33" borderId="30" xfId="0" applyFont="1" applyFill="1" applyBorder="1"/>
    <xf numFmtId="0" fontId="31" fillId="33" borderId="31" xfId="0" applyFont="1" applyFill="1" applyBorder="1"/>
    <xf numFmtId="166" fontId="31" fillId="33" borderId="31" xfId="0" applyNumberFormat="1" applyFont="1" applyFill="1" applyBorder="1"/>
    <xf numFmtId="166" fontId="31" fillId="33" borderId="29" xfId="0" applyNumberFormat="1" applyFont="1" applyFill="1" applyBorder="1"/>
    <xf numFmtId="0" fontId="8" fillId="33" borderId="18" xfId="0" applyFont="1" applyFill="1" applyBorder="1"/>
    <xf numFmtId="0" fontId="7" fillId="33" borderId="19" xfId="0" applyFont="1" applyFill="1" applyBorder="1"/>
    <xf numFmtId="174" fontId="7" fillId="33" borderId="20" xfId="0" applyNumberFormat="1" applyFont="1" applyFill="1" applyBorder="1"/>
    <xf numFmtId="0" fontId="10" fillId="35" borderId="10" xfId="0" applyFont="1" applyFill="1" applyBorder="1"/>
    <xf numFmtId="0" fontId="11" fillId="35" borderId="11" xfId="0" applyFont="1" applyFill="1" applyBorder="1"/>
    <xf numFmtId="0" fontId="11" fillId="35" borderId="12" xfId="0" applyFont="1" applyFill="1" applyBorder="1"/>
    <xf numFmtId="0" fontId="30" fillId="35" borderId="29" xfId="0" applyFont="1" applyFill="1" applyBorder="1" applyAlignment="1">
      <alignment horizontal="center"/>
    </xf>
    <xf numFmtId="0" fontId="33" fillId="35" borderId="11" xfId="5" applyFont="1" applyFill="1" applyBorder="1" applyAlignment="1">
      <alignment horizontal="center" vertical="center" wrapText="1"/>
    </xf>
    <xf numFmtId="0" fontId="33" fillId="35" borderId="25" xfId="5" applyFont="1" applyFill="1" applyBorder="1" applyAlignment="1">
      <alignment horizontal="center" vertical="center"/>
    </xf>
    <xf numFmtId="0" fontId="33" fillId="35" borderId="26" xfId="5" applyFont="1" applyFill="1" applyBorder="1" applyAlignment="1">
      <alignment horizontal="center"/>
    </xf>
    <xf numFmtId="0" fontId="33" fillId="35" borderId="27" xfId="5" applyFont="1" applyFill="1" applyBorder="1" applyAlignment="1">
      <alignment horizontal="center"/>
    </xf>
    <xf numFmtId="49" fontId="9" fillId="35" borderId="13" xfId="170" applyNumberFormat="1" applyFont="1" applyFill="1" applyBorder="1" applyAlignment="1">
      <alignment horizontal="left" vertical="center"/>
    </xf>
    <xf numFmtId="16" fontId="9" fillId="35" borderId="16" xfId="0" applyNumberFormat="1" applyFont="1" applyFill="1" applyBorder="1" applyAlignment="1">
      <alignment vertical="center"/>
    </xf>
    <xf numFmtId="0" fontId="9" fillId="35" borderId="18" xfId="0" applyFont="1" applyFill="1" applyBorder="1" applyAlignment="1">
      <alignment vertical="center"/>
    </xf>
    <xf numFmtId="49" fontId="38" fillId="36" borderId="0" xfId="0" applyNumberFormat="1" applyFont="1" applyFill="1" applyAlignment="1">
      <alignment horizontal="center" vertical="center"/>
    </xf>
    <xf numFmtId="49" fontId="38" fillId="36" borderId="0" xfId="0" applyNumberFormat="1" applyFont="1" applyFill="1" applyAlignment="1">
      <alignment horizontal="center" vertical="center" wrapText="1"/>
    </xf>
    <xf numFmtId="14" fontId="0" fillId="33" borderId="0" xfId="0" applyNumberFormat="1" applyFill="1"/>
    <xf numFmtId="0" fontId="33" fillId="35" borderId="12" xfId="5" applyFont="1" applyFill="1" applyBorder="1" applyAlignment="1">
      <alignment horizontal="center" vertical="center" wrapText="1"/>
    </xf>
    <xf numFmtId="14" fontId="7" fillId="33" borderId="0" xfId="0" applyNumberFormat="1" applyFont="1" applyFill="1"/>
    <xf numFmtId="0" fontId="39" fillId="33" borderId="0" xfId="0" applyFont="1" applyFill="1"/>
    <xf numFmtId="0" fontId="37" fillId="33" borderId="0" xfId="0" applyFont="1" applyFill="1"/>
    <xf numFmtId="0" fontId="40" fillId="33" borderId="0" xfId="5" applyFont="1" applyFill="1" applyAlignment="1">
      <alignment horizontal="left" vertical="center"/>
    </xf>
    <xf numFmtId="0" fontId="40" fillId="33" borderId="19" xfId="5" applyFont="1" applyFill="1" applyBorder="1" applyAlignment="1">
      <alignment horizontal="left" vertical="center"/>
    </xf>
    <xf numFmtId="1" fontId="7" fillId="33" borderId="0" xfId="0" applyNumberFormat="1" applyFont="1" applyFill="1" applyAlignment="1">
      <alignment horizontal="center"/>
    </xf>
    <xf numFmtId="1" fontId="7" fillId="33" borderId="0" xfId="1" applyNumberFormat="1" applyFont="1" applyFill="1" applyAlignment="1">
      <alignment horizontal="left"/>
    </xf>
    <xf numFmtId="0" fontId="30" fillId="35" borderId="11" xfId="0" applyFont="1" applyFill="1" applyBorder="1" applyAlignment="1">
      <alignment horizontal="center"/>
    </xf>
    <xf numFmtId="1" fontId="7" fillId="33" borderId="0" xfId="0" applyNumberFormat="1" applyFont="1" applyFill="1" applyAlignment="1">
      <alignment horizontal="left"/>
    </xf>
    <xf numFmtId="168" fontId="7" fillId="33" borderId="17" xfId="0" applyNumberFormat="1" applyFont="1" applyFill="1" applyBorder="1" applyAlignment="1">
      <alignment horizontal="center" vertical="center"/>
    </xf>
    <xf numFmtId="2" fontId="31" fillId="33" borderId="17" xfId="0" applyNumberFormat="1" applyFont="1" applyFill="1" applyBorder="1"/>
    <xf numFmtId="2" fontId="31" fillId="33" borderId="20" xfId="0" applyNumberFormat="1" applyFont="1" applyFill="1" applyBorder="1"/>
    <xf numFmtId="167" fontId="31" fillId="34" borderId="0" xfId="0" applyNumberFormat="1" applyFont="1" applyFill="1"/>
    <xf numFmtId="167" fontId="31" fillId="34" borderId="20" xfId="0" applyNumberFormat="1" applyFont="1" applyFill="1" applyBorder="1"/>
    <xf numFmtId="0" fontId="31" fillId="33" borderId="15" xfId="0" applyFont="1" applyFill="1" applyBorder="1"/>
    <xf numFmtId="0" fontId="31" fillId="33" borderId="17" xfId="0" applyFont="1" applyFill="1" applyBorder="1"/>
    <xf numFmtId="166" fontId="31" fillId="34" borderId="0" xfId="1" applyFont="1" applyFill="1" applyBorder="1"/>
    <xf numFmtId="166" fontId="31" fillId="34" borderId="0" xfId="0" applyNumberFormat="1" applyFont="1" applyFill="1"/>
    <xf numFmtId="170" fontId="31" fillId="33" borderId="0" xfId="0" applyNumberFormat="1" applyFont="1" applyFill="1"/>
    <xf numFmtId="0" fontId="30" fillId="35" borderId="10" xfId="0" applyFont="1" applyFill="1" applyBorder="1" applyAlignment="1">
      <alignment horizontal="center"/>
    </xf>
    <xf numFmtId="0" fontId="30" fillId="35" borderId="11" xfId="0" applyFont="1" applyFill="1" applyBorder="1" applyAlignment="1">
      <alignment horizontal="center"/>
    </xf>
    <xf numFmtId="0" fontId="30" fillId="35" borderId="12" xfId="0" applyFont="1" applyFill="1" applyBorder="1" applyAlignment="1">
      <alignment horizontal="center"/>
    </xf>
  </cellXfs>
  <cellStyles count="177">
    <cellStyle name="20% - Accent1 2" xfId="120" xr:uid="{A312B648-971A-4673-936E-EAD9D404C4AB}"/>
    <cellStyle name="20% - Accent2 2" xfId="121" xr:uid="{30E5DBA4-A9D7-4708-AF3A-560E289CF8BC}"/>
    <cellStyle name="20% - Accent3 2" xfId="122" xr:uid="{79C858F5-FCC3-40C8-8DC9-8356917944F0}"/>
    <cellStyle name="20% - Accent4 2" xfId="123" xr:uid="{B87E1813-6BF5-4CCE-8E3D-F379FB724AE0}"/>
    <cellStyle name="20% - Accent5 2" xfId="124" xr:uid="{A0951753-4F84-4AD7-879A-413A032F060B}"/>
    <cellStyle name="20% - Accent6 2" xfId="125" xr:uid="{7D8D48DE-61E8-4D6B-A8D8-DDFB42EC1041}"/>
    <cellStyle name="40% - Accent1 2" xfId="126" xr:uid="{0375FB5D-1C3C-4BFF-A230-A58D7EFF9DC4}"/>
    <cellStyle name="40% - Accent2 2" xfId="127" xr:uid="{86D29AE9-AD55-4231-8679-24DF1F996F9A}"/>
    <cellStyle name="40% - Accent3 2" xfId="128" xr:uid="{E11CF03D-28E3-42F8-80DF-EB447498659A}"/>
    <cellStyle name="40% - Accent4 2" xfId="129" xr:uid="{37EB5590-B76B-4F31-9E9A-CA8975AF65D9}"/>
    <cellStyle name="40% - Accent5 2" xfId="130" xr:uid="{DC064FF8-5AA0-4932-B6D2-DC1CF919ED32}"/>
    <cellStyle name="40% - Accent6 2" xfId="131" xr:uid="{0F7FD19A-6371-40CD-85CB-5EA63D0BCB7D}"/>
    <cellStyle name="60% - Accent1 2" xfId="132" xr:uid="{370E10F1-1ACD-434E-80BE-F5DECC864282}"/>
    <cellStyle name="60% - Accent2 2" xfId="133" xr:uid="{F02A2243-B7BB-4DDE-9C78-7CE88551B0F7}"/>
    <cellStyle name="60% - Accent3 2" xfId="134" xr:uid="{79F3FB3C-85FD-4F09-82F0-EFA3ABD529D2}"/>
    <cellStyle name="60% - Accent4 2" xfId="135" xr:uid="{13D3A703-141B-4EF1-9F36-AE3A3BD522EA}"/>
    <cellStyle name="60% - Accent5 2" xfId="136" xr:uid="{E8E3954A-C8BF-4836-BF6B-800802E13984}"/>
    <cellStyle name="60% - Accent6 2" xfId="137" xr:uid="{87C404EF-3FD8-4323-BEBB-218B134BB76E}"/>
    <cellStyle name="Accent1 2" xfId="138" xr:uid="{E7512A65-A7FF-44F1-AED9-A58BD5D7FECB}"/>
    <cellStyle name="Accent2 2" xfId="139" xr:uid="{E447FC2E-90C7-42BA-BE0E-62F8861018DC}"/>
    <cellStyle name="Accent3 2" xfId="140" xr:uid="{462CBA5A-265C-46ED-A6C5-61840D0B7AB3}"/>
    <cellStyle name="Accent4 2" xfId="141" xr:uid="{DC4DCBA1-F67E-49CE-99F9-A00C366E3334}"/>
    <cellStyle name="Accent5 2" xfId="142" xr:uid="{9728A3CC-3173-409F-A5EE-621D2424F9A0}"/>
    <cellStyle name="Accent6 2" xfId="143" xr:uid="{7D304DFC-45B0-4455-8F20-057C1D33E21A}"/>
    <cellStyle name="Bad 2" xfId="144" xr:uid="{46B939FD-1A80-4FD2-8A93-118223BF47A7}"/>
    <cellStyle name="Calculation 2" xfId="145" xr:uid="{5D1BCB26-1401-4093-ACC4-C5BBC23C843D}"/>
    <cellStyle name="Check Cell 2" xfId="146" xr:uid="{58DC544E-4B33-423E-999D-8532039BA600}"/>
    <cellStyle name="Comma" xfId="1" builtinId="3"/>
    <cellStyle name="Comma 2" xfId="4" xr:uid="{9FA0164E-2878-4685-8798-09F5FCD82E18}"/>
    <cellStyle name="Comma 2 10" xfId="12" xr:uid="{16B211E1-1D4C-4EC1-924C-E490D3B85E9C}"/>
    <cellStyle name="Comma 2 11" xfId="13" xr:uid="{193C8949-C494-46AF-89F4-D5E08A59B90E}"/>
    <cellStyle name="Comma 2 12" xfId="14" xr:uid="{CE32D2B1-EEFB-4D99-BD2B-C7AAB6879486}"/>
    <cellStyle name="Comma 2 13" xfId="15" xr:uid="{17309211-094D-470F-94F3-20C1E6E3300D}"/>
    <cellStyle name="Comma 2 14" xfId="16" xr:uid="{27E54E93-A261-4495-9D15-20E4FAE15CF1}"/>
    <cellStyle name="Comma 2 15" xfId="17" xr:uid="{9728DE26-8FE1-4673-970B-22EE59D9B2B0}"/>
    <cellStyle name="Comma 2 16" xfId="18" xr:uid="{9F0F13B9-9A6F-445B-92EF-A46FC5615EF0}"/>
    <cellStyle name="Comma 2 17" xfId="19" xr:uid="{C7E9F6B3-36F1-4D00-B590-F49C2EE08A0A}"/>
    <cellStyle name="Comma 2 18" xfId="20" xr:uid="{818C7E1D-39A4-4873-8787-42F14089611C}"/>
    <cellStyle name="Comma 2 19" xfId="21" xr:uid="{253C0F30-A53E-4805-B564-23B65823E61E}"/>
    <cellStyle name="Comma 2 2" xfId="9" xr:uid="{9738E78B-CCC8-4B17-966B-814C48B5F14E}"/>
    <cellStyle name="Comma 2 2 2" xfId="119" xr:uid="{EA4723B1-F698-4AFB-A911-20BA74B5BD21}"/>
    <cellStyle name="Comma 2 2 3" xfId="147" xr:uid="{FCF77BE2-D663-4441-BA64-83451B331AAA}"/>
    <cellStyle name="Comma 2 20" xfId="22" xr:uid="{D1DA7D02-B3D7-408A-BA3D-DEB8003B60C7}"/>
    <cellStyle name="Comma 2 21" xfId="23" xr:uid="{4435B873-864C-434A-8825-8477E1F80688}"/>
    <cellStyle name="Comma 2 22" xfId="24" xr:uid="{3B44641B-E514-4E7A-8144-447643419762}"/>
    <cellStyle name="Comma 2 23" xfId="25" xr:uid="{EE642335-3104-4C71-B0E4-9F01F9088330}"/>
    <cellStyle name="Comma 2 24" xfId="26" xr:uid="{C67DE121-6871-494F-BC79-94BEDF171247}"/>
    <cellStyle name="Comma 2 25" xfId="27" xr:uid="{EE1FD4BF-9AF6-48E8-86B5-0BBB7F50DFBD}"/>
    <cellStyle name="Comma 2 26" xfId="28" xr:uid="{CD13AF53-53F1-412E-AC99-1A4237AAE75D}"/>
    <cellStyle name="Comma 2 27" xfId="29" xr:uid="{43B69177-6346-4F46-8745-7754AE69E28D}"/>
    <cellStyle name="Comma 2 28" xfId="8" xr:uid="{6CD35759-CC56-4927-BC58-81C7D93477D0}"/>
    <cellStyle name="Comma 2 28 2" xfId="173" xr:uid="{ECA18BC9-2A18-446D-A040-9FEA43A41C47}"/>
    <cellStyle name="Comma 2 3" xfId="30" xr:uid="{E5919F38-0CC5-4C11-9FD4-2C4403997002}"/>
    <cellStyle name="Comma 2 4" xfId="31" xr:uid="{225E8613-0F18-4DBB-90F9-A156A885BB03}"/>
    <cellStyle name="Comma 2 5" xfId="32" xr:uid="{1D8532DD-3096-4473-A53E-ECCDE14242BE}"/>
    <cellStyle name="Comma 2 6" xfId="33" xr:uid="{9EDF8AD2-C2DC-4CD8-806A-10BDECAFFAA4}"/>
    <cellStyle name="Comma 2 7" xfId="34" xr:uid="{65E90414-63B6-4828-8BA0-B1463A640A5A}"/>
    <cellStyle name="Comma 2 8" xfId="35" xr:uid="{4903F2F7-D6D3-4387-999F-25D27E807504}"/>
    <cellStyle name="Comma 2 9" xfId="36" xr:uid="{5B216DC7-FDE2-4AA9-9E59-EB495468F69A}"/>
    <cellStyle name="Comma 3" xfId="116" xr:uid="{82F99D66-4F78-43B5-80C9-935A6B5E7D44}"/>
    <cellStyle name="Comma 3 2" xfId="174" xr:uid="{4E032708-6577-49BA-BFAB-C2AD228177A2}"/>
    <cellStyle name="Comma 4" xfId="148" xr:uid="{FFA503DF-9371-443B-A5A0-D8B4FB98F9F3}"/>
    <cellStyle name="Comma 5" xfId="7" xr:uid="{7D2EE53B-5133-4777-B7D0-06394BD1163F}"/>
    <cellStyle name="Comma 5 2" xfId="172" xr:uid="{16FF744F-4749-4F6E-8606-1D401EE3C02A}"/>
    <cellStyle name="Comma 6" xfId="169" xr:uid="{7703B26D-83BA-49D5-9215-7E56D11C6290}"/>
    <cellStyle name="Comma 6 2" xfId="175" xr:uid="{1B4C947C-1111-437F-BD7F-AFEBDDEBC1A4}"/>
    <cellStyle name="Comma 7" xfId="170" xr:uid="{DA558B00-1E28-419A-9711-271827414FBB}"/>
    <cellStyle name="Comma 7 2" xfId="171" xr:uid="{2BC77968-DF84-4111-B85A-E1692DBB51E1}"/>
    <cellStyle name="Comma 8" xfId="3" xr:uid="{AADB7A11-5462-48C0-95BD-0A6F536236A4}"/>
    <cellStyle name="Currency 2" xfId="149" xr:uid="{FBDBA8E0-2BCB-45FE-9F26-F4141A65BDBA}"/>
    <cellStyle name="Currency 3" xfId="115" xr:uid="{C338679A-E23F-4A43-8EA4-5546E79D7DB7}"/>
    <cellStyle name="Explanatory Text 2" xfId="150" xr:uid="{7D82E560-0243-4F5F-B363-6C7B47D6EE5E}"/>
    <cellStyle name="Good 2" xfId="151" xr:uid="{D4688E09-F129-46DB-AB8E-2B4F8BEA347D}"/>
    <cellStyle name="Heading 1 2" xfId="152" xr:uid="{E5A587BC-5312-4D85-889B-17F3BC935491}"/>
    <cellStyle name="Heading 2 2" xfId="153" xr:uid="{A7E02D3C-3C24-4C59-AC81-E5249B4721FB}"/>
    <cellStyle name="Heading 3 2" xfId="154" xr:uid="{FF5C3DF6-7430-4D11-82B6-BE88FE829AED}"/>
    <cellStyle name="Heading 4 2" xfId="155" xr:uid="{9EA4C36F-4E42-4BAC-9519-C649D40533D2}"/>
    <cellStyle name="Hyperlink 2" xfId="156" xr:uid="{6D25BE31-5A54-4B8E-B01C-081603120E28}"/>
    <cellStyle name="Input 2" xfId="157" xr:uid="{5B8FB692-741C-443A-90AE-C1317403057C}"/>
    <cellStyle name="Linked Cell 2" xfId="158" xr:uid="{0D4F90CC-DBB9-401F-AA5A-301C39A084D7}"/>
    <cellStyle name="Neutral 2" xfId="159" xr:uid="{3F1CEDB1-8AE0-45D0-81DB-11B2CC3D5C21}"/>
    <cellStyle name="Normal" xfId="0" builtinId="0"/>
    <cellStyle name="Normal 10" xfId="176" xr:uid="{892E2A60-8166-40C0-9FF6-A4AEE7B77CB7}"/>
    <cellStyle name="Normal 2" xfId="5" xr:uid="{A29139B1-3389-4971-9501-8E4A0DDEBBF3}"/>
    <cellStyle name="Normal 2 10" xfId="37" xr:uid="{A764F789-6B14-4708-8B5B-3EC4EEC7A3B8}"/>
    <cellStyle name="Normal 2 11" xfId="38" xr:uid="{8EBD82C9-8803-4CF9-B9A2-37FFCA2D50AD}"/>
    <cellStyle name="Normal 2 12" xfId="39" xr:uid="{4ED7B780-36E9-4E26-AE1B-C81B32FB8C30}"/>
    <cellStyle name="Normal 2 13" xfId="40" xr:uid="{FF06FC3C-FC74-493B-A7DF-2169FF634F86}"/>
    <cellStyle name="Normal 2 14" xfId="41" xr:uid="{52E2D7B0-A699-4CE6-8625-BAECF43C5203}"/>
    <cellStyle name="Normal 2 15" xfId="42" xr:uid="{87E50346-3C78-4B69-9143-1FFEADC281E3}"/>
    <cellStyle name="Normal 2 16" xfId="43" xr:uid="{446F2405-5F42-46EA-B642-CFEE3276684C}"/>
    <cellStyle name="Normal 2 17" xfId="44" xr:uid="{806E4C60-FBED-4536-A074-A705057EFF88}"/>
    <cellStyle name="Normal 2 18" xfId="45" xr:uid="{C22B14A9-C49C-4274-B579-4E6C58FF7A72}"/>
    <cellStyle name="Normal 2 19" xfId="46" xr:uid="{9C50BB23-6BC9-474E-9B22-DE8676C0FCB2}"/>
    <cellStyle name="Normal 2 2" xfId="47" xr:uid="{63904666-2254-46D8-A6C9-5D5C84DA92AE}"/>
    <cellStyle name="Normal 2 2 2" xfId="118" xr:uid="{3DF9DDBF-BDE2-499E-B76B-7A18FEFFC881}"/>
    <cellStyle name="Normal 2 20" xfId="48" xr:uid="{DF208F75-C5C3-4D9B-851F-A6789C8DA2DA}"/>
    <cellStyle name="Normal 2 21" xfId="49" xr:uid="{554D1409-A314-4461-B7A8-06891F46D49E}"/>
    <cellStyle name="Normal 2 22" xfId="50" xr:uid="{E89AB294-68E1-4A94-994B-B3488DB0283C}"/>
    <cellStyle name="Normal 2 23" xfId="51" xr:uid="{DFB6149E-5600-4A26-942A-E364825BB6F4}"/>
    <cellStyle name="Normal 2 24" xfId="52" xr:uid="{2AD57C12-A0B2-40B1-9D51-5BE7D2095761}"/>
    <cellStyle name="Normal 2 25" xfId="53" xr:uid="{DC938D19-BE88-4E00-9E94-CAB66ACA5F68}"/>
    <cellStyle name="Normal 2 3" xfId="54" xr:uid="{302DE45A-848D-4836-8ED4-253D3858CCDD}"/>
    <cellStyle name="Normal 2 4" xfId="55" xr:uid="{1814A5AF-0F57-4032-8314-FDA47C027EF4}"/>
    <cellStyle name="Normal 2 5" xfId="56" xr:uid="{8D542FEC-1C30-4024-95E0-1867E8A836D5}"/>
    <cellStyle name="Normal 2 6" xfId="57" xr:uid="{D6F3FC86-3058-4565-9440-A338D22F3BCC}"/>
    <cellStyle name="Normal 2 7" xfId="58" xr:uid="{2898D211-6A06-4A1B-9725-E5881804A15C}"/>
    <cellStyle name="Normal 2 8" xfId="59" xr:uid="{410BF359-7512-4C1D-BCB0-FB1D4F8E404B}"/>
    <cellStyle name="Normal 2 9" xfId="60" xr:uid="{10E0CE89-DFAF-41AB-97E4-D599BF1938B9}"/>
    <cellStyle name="Normal 3" xfId="61" xr:uid="{A530ED4E-B774-4AD4-8AF0-B385A431B403}"/>
    <cellStyle name="Normal 3 10" xfId="62" xr:uid="{E4B48FDB-8863-422D-9266-2E9E35B2B2F0}"/>
    <cellStyle name="Normal 3 11" xfId="63" xr:uid="{804D2B33-24D4-4480-AED2-F0E5924FC4D0}"/>
    <cellStyle name="Normal 3 12" xfId="64" xr:uid="{E356885A-1998-4944-9758-254277CC9CA4}"/>
    <cellStyle name="Normal 3 13" xfId="65" xr:uid="{0BEA6EF9-21DF-4FD9-B16F-DEF9D501DC82}"/>
    <cellStyle name="Normal 3 14" xfId="66" xr:uid="{9333796F-812D-49A3-8B78-9334C0449CB9}"/>
    <cellStyle name="Normal 3 15" xfId="67" xr:uid="{852C0A76-DC0A-42EB-90C8-D10BC3DD192F}"/>
    <cellStyle name="Normal 3 16" xfId="68" xr:uid="{3D76D279-181E-4AA3-8B30-6D9575FC35FC}"/>
    <cellStyle name="Normal 3 17" xfId="69" xr:uid="{06F01C75-6746-4FAE-8876-62246F54FDB5}"/>
    <cellStyle name="Normal 3 18" xfId="70" xr:uid="{7D9BF134-23E4-45ED-92CE-EA180C4EA38B}"/>
    <cellStyle name="Normal 3 19" xfId="71" xr:uid="{458C7D32-52AC-49A5-918B-8B9EA7932C11}"/>
    <cellStyle name="Normal 3 2" xfId="72" xr:uid="{3B83B2EC-5F3C-4282-80AD-674B24E9F43B}"/>
    <cellStyle name="Normal 3 2 2" xfId="117" xr:uid="{E0502C90-B959-485B-9D3A-6A6B89DD1676}"/>
    <cellStyle name="Normal 3 20" xfId="73" xr:uid="{CF166A0F-8BFE-4797-8AD6-A8146BF2A112}"/>
    <cellStyle name="Normal 3 21" xfId="74" xr:uid="{DBE10BA2-B8A1-4ACD-BE6B-64053C237B95}"/>
    <cellStyle name="Normal 3 22" xfId="75" xr:uid="{22EB1B14-3AD0-470E-8B7F-A4DEB6ECCFF2}"/>
    <cellStyle name="Normal 3 23" xfId="76" xr:uid="{5FA54090-9407-4B68-AD98-026CF0D888BA}"/>
    <cellStyle name="Normal 3 24" xfId="77" xr:uid="{70539480-F173-4F11-AFFF-E797E4F1050C}"/>
    <cellStyle name="Normal 3 25" xfId="78" xr:uid="{7C6645DC-8E49-4130-B512-D76F03FF2F3C}"/>
    <cellStyle name="Normal 3 3" xfId="79" xr:uid="{08538C74-B16D-4335-9BAC-F922CC9E1AED}"/>
    <cellStyle name="Normal 3 4" xfId="80" xr:uid="{23191ADA-7019-4DEB-A2E4-0453B9E426C0}"/>
    <cellStyle name="Normal 3 5" xfId="81" xr:uid="{E8B49E05-D466-41D0-A5BD-289376150C77}"/>
    <cellStyle name="Normal 3 6" xfId="82" xr:uid="{C1370EE4-C82A-4BBC-ACB3-97AD971A77A1}"/>
    <cellStyle name="Normal 3 7" xfId="83" xr:uid="{C3735BBE-25CE-4ABC-B43F-5D1C43EE5EC3}"/>
    <cellStyle name="Normal 3 8" xfId="84" xr:uid="{0762B9EE-2C8F-4E33-9209-63476ADAD16F}"/>
    <cellStyle name="Normal 3 9" xfId="85" xr:uid="{9D56D6D0-8C43-422D-9E1B-0F69BBE58213}"/>
    <cellStyle name="Normal 4" xfId="86" xr:uid="{5311C85D-8EB3-4F3D-8743-0588E97D7B7B}"/>
    <cellStyle name="Normal 4 10" xfId="87" xr:uid="{0318D785-642F-4EDE-A151-3362D68D2DA1}"/>
    <cellStyle name="Normal 4 11" xfId="88" xr:uid="{835CA639-BCC4-4E22-893C-FB455642CE2B}"/>
    <cellStyle name="Normal 4 12" xfId="89" xr:uid="{0E8B5A92-0C2E-4C49-9334-2FA3D8F4632B}"/>
    <cellStyle name="Normal 4 13" xfId="90" xr:uid="{2F58E0DA-34B1-45AC-82B5-AFCA765B00AD}"/>
    <cellStyle name="Normal 4 14" xfId="91" xr:uid="{0B45EE61-46E2-463B-AEC2-633E51238BC5}"/>
    <cellStyle name="Normal 4 15" xfId="92" xr:uid="{E8F8078F-5431-4529-B2D4-2CFC12A31B91}"/>
    <cellStyle name="Normal 4 16" xfId="93" xr:uid="{F901DBFC-7AEB-4144-853E-E876F0682E72}"/>
    <cellStyle name="Normal 4 17" xfId="94" xr:uid="{35B50BD5-6E2D-4249-A0E8-06BC52D565C8}"/>
    <cellStyle name="Normal 4 18" xfId="95" xr:uid="{F558D245-C32C-4C5C-BE0F-71FCD15946DE}"/>
    <cellStyle name="Normal 4 19" xfId="96" xr:uid="{FCB2E2B1-C7A2-472B-912A-BA00140C5D85}"/>
    <cellStyle name="Normal 4 2" xfId="97" xr:uid="{E6087B3B-1F8C-42DE-B3A8-93E689CBF2EC}"/>
    <cellStyle name="Normal 4 20" xfId="98" xr:uid="{8D87F4D1-42C9-4EC2-ABD5-4D3F5DAC6C11}"/>
    <cellStyle name="Normal 4 21" xfId="99" xr:uid="{FAD2F259-1C89-423C-944F-514770A124E3}"/>
    <cellStyle name="Normal 4 22" xfId="100" xr:uid="{ED68B0CB-8777-4933-AC2B-5F1DB18F662E}"/>
    <cellStyle name="Normal 4 23" xfId="101" xr:uid="{0637CA03-2DB9-46E3-87DC-AD09928F21CF}"/>
    <cellStyle name="Normal 4 24" xfId="102" xr:uid="{84A79EED-0108-4923-8A5A-28026C5FFA9A}"/>
    <cellStyle name="Normal 4 25" xfId="103" xr:uid="{08988B87-21FB-424B-868D-D8A4887CA6FB}"/>
    <cellStyle name="Normal 4 3" xfId="104" xr:uid="{B3995B96-0340-4F56-8C2E-5DDA4F4763A5}"/>
    <cellStyle name="Normal 4 4" xfId="105" xr:uid="{57BEF8A2-BBFD-4E75-B285-BF21FE7B3CB3}"/>
    <cellStyle name="Normal 4 5" xfId="106" xr:uid="{AB7001A1-BE82-442A-83B4-523C6A261B79}"/>
    <cellStyle name="Normal 4 6" xfId="107" xr:uid="{5A2C9137-27F6-4F26-BF6C-8709A8E5AD22}"/>
    <cellStyle name="Normal 4 7" xfId="108" xr:uid="{6F01915B-B469-483F-AE2C-32C289FA2075}"/>
    <cellStyle name="Normal 4 8" xfId="109" xr:uid="{E6DC611D-0737-4547-9A78-877460AE12CD}"/>
    <cellStyle name="Normal 4 9" xfId="110" xr:uid="{0E8CF8A8-6541-4D8C-AA75-D41A7AEA3963}"/>
    <cellStyle name="Normal 5" xfId="111" xr:uid="{A4A45C57-817C-449B-911F-915C6E6FED37}"/>
    <cellStyle name="Normal 6" xfId="112" xr:uid="{E8CAE338-A086-4D01-9146-BA38E57C1795}"/>
    <cellStyle name="Normal 7" xfId="113" xr:uid="{59C061F9-A625-4710-8F4E-6B4E6FB78C59}"/>
    <cellStyle name="Normal 8" xfId="11" xr:uid="{4300356D-B0F6-4302-9E5D-F8532FDEC139}"/>
    <cellStyle name="Normal 9" xfId="10" xr:uid="{5F013ECF-709A-47EC-A4EC-1BA1B1471A4E}"/>
    <cellStyle name="Note 2" xfId="160" xr:uid="{4F8A9F43-CB4F-40C7-8C2C-82B388016B1E}"/>
    <cellStyle name="Output 2" xfId="161" xr:uid="{C44E0CBE-2E93-415D-91F3-A4B11DCF2FE7}"/>
    <cellStyle name="Percent" xfId="2" builtinId="5"/>
    <cellStyle name="Percent 2" xfId="6" xr:uid="{7CE40A52-1367-407C-B0F7-B61EA62CA7BC}"/>
    <cellStyle name="Percent 2 2" xfId="162" xr:uid="{EADB95E4-FCDA-47B4-B400-60EF784A49B1}"/>
    <cellStyle name="Percent 3" xfId="163" xr:uid="{BE8CA647-5ED0-449E-BE52-7AF08BB3790D}"/>
    <cellStyle name="Percent 3 2" xfId="164" xr:uid="{C8F0E4DE-7D39-47C1-A421-F169F5AEF017}"/>
    <cellStyle name="Percent 4" xfId="165" xr:uid="{B58D1979-3649-4FB4-AA5A-4305D7566099}"/>
    <cellStyle name="Percent 5" xfId="114" xr:uid="{95869A86-D07F-4819-B2DB-3BF40019FE53}"/>
    <cellStyle name="Title 2" xfId="166" xr:uid="{8D33A985-F008-498D-85F9-C3D53E369EBB}"/>
    <cellStyle name="Total 2" xfId="167" xr:uid="{49DC3D83-5D5F-4117-8B69-F6E32A5DCD15}"/>
    <cellStyle name="Warning Text 2" xfId="168" xr:uid="{C5301833-58E8-4963-A20E-2C98B40F2FD0}"/>
  </cellStyles>
  <dxfs count="0"/>
  <tableStyles count="0" defaultTableStyle="TableStyleMedium2" defaultPivotStyle="PivotStyleLight16"/>
  <colors>
    <mruColors>
      <color rgb="FF85D6C1"/>
      <color rgb="FF523797"/>
      <color rgb="FFED76B0"/>
      <color rgb="FF903594"/>
      <color rgb="FF3399FF"/>
      <color rgb="FFFF99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11</xdr:col>
      <xdr:colOff>498719</xdr:colOff>
      <xdr:row>8</xdr:row>
      <xdr:rowOff>95205</xdr:rowOff>
    </xdr:to>
    <xdr:pic>
      <xdr:nvPicPr>
        <xdr:cNvPr id="2" name="Picture 1" descr="Logos – Multitude">
          <a:extLst>
            <a:ext uri="{FF2B5EF4-FFF2-40B4-BE49-F238E27FC236}">
              <a16:creationId xmlns:a16="http://schemas.microsoft.com/office/drawing/2014/main" id="{C02CDF6A-DC76-478D-8F4B-DAE3D166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2094" y="488156"/>
          <a:ext cx="1570281" cy="1202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BN AMRO 2017">
  <a:themeElements>
    <a:clrScheme name="ABN AMRO CIB 2017">
      <a:dk1>
        <a:srgbClr val="4E636C"/>
      </a:dk1>
      <a:lt1>
        <a:srgbClr val="FFFFFF"/>
      </a:lt1>
      <a:dk2>
        <a:srgbClr val="006480"/>
      </a:dk2>
      <a:lt2>
        <a:srgbClr val="DBE0E2"/>
      </a:lt2>
      <a:accent1>
        <a:srgbClr val="94C23C"/>
      </a:accent1>
      <a:accent2>
        <a:srgbClr val="60B156"/>
      </a:accent2>
      <a:accent3>
        <a:srgbClr val="009286"/>
      </a:accent3>
      <a:accent4>
        <a:srgbClr val="006C64"/>
      </a:accent4>
      <a:accent5>
        <a:srgbClr val="004C4C"/>
      </a:accent5>
      <a:accent6>
        <a:srgbClr val="86B2C0"/>
      </a:accent6>
      <a:hlink>
        <a:srgbClr val="006480"/>
      </a:hlink>
      <a:folHlink>
        <a:srgbClr val="006480"/>
      </a:folHlink>
    </a:clrScheme>
    <a:fontScheme name="Standaardontwer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/>
        </a:solidFill>
        <a:ln>
          <a:noFill/>
        </a:ln>
        <a:effectLst/>
      </a:spPr>
      <a:bodyPr vert="horz" wrap="square" lIns="43200" tIns="43200" rIns="43200" bIns="43200" numCol="1" rtlCol="0" anchor="ctr" anchorCtr="0" compatLnSpc="1">
        <a:prstTxWarp prst="textNoShape">
          <a:avLst/>
        </a:prstTxWarp>
        <a:noAutofit/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10000"/>
          </a:spcBef>
          <a:spcAft>
            <a:spcPct val="10000"/>
          </a:spcAft>
          <a:buClrTx/>
          <a:buSzTx/>
          <a:buFontTx/>
          <a:buNone/>
          <a:tabLst/>
          <a:defRPr kumimoji="0" sz="9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noFill/>
        <a:ln w="9525" cap="flat" cmpd="sng" algn="ctr">
          <a:solidFill>
            <a:srgbClr val="B7C1C6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/>
      <a:lstStyle/>
    </a:lnDef>
  </a:objectDefaults>
  <a:extraClrSchemeLst>
    <a:extraClrScheme>
      <a:clrScheme name="Standaardontwerp 1">
        <a:dk1>
          <a:srgbClr val="54646C"/>
        </a:dk1>
        <a:lt1>
          <a:srgbClr val="FFFFFF"/>
        </a:lt1>
        <a:dk2>
          <a:srgbClr val="004C4C"/>
        </a:dk2>
        <a:lt2>
          <a:srgbClr val="BBBEC3"/>
        </a:lt2>
        <a:accent1>
          <a:srgbClr val="009286"/>
        </a:accent1>
        <a:accent2>
          <a:srgbClr val="80C9C3"/>
        </a:accent2>
        <a:accent3>
          <a:srgbClr val="FFFFFF"/>
        </a:accent3>
        <a:accent4>
          <a:srgbClr val="46545B"/>
        </a:accent4>
        <a:accent5>
          <a:srgbClr val="AAC7C3"/>
        </a:accent5>
        <a:accent6>
          <a:srgbClr val="73B6B0"/>
        </a:accent6>
        <a:hlink>
          <a:srgbClr val="CCE9E7"/>
        </a:hlink>
        <a:folHlink>
          <a:srgbClr val="EDF7F6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ABN AMRO Color 1">
      <a:srgbClr val="94C23C"/>
    </a:custClr>
    <a:custClr name="ABN AMRO Color 2">
      <a:srgbClr val="60B156"/>
    </a:custClr>
    <a:custClr name="ABN AMRO Color 3">
      <a:srgbClr val="009286"/>
    </a:custClr>
    <a:custClr name="ABN AMRO Color 4">
      <a:srgbClr val="006C64"/>
    </a:custClr>
    <a:custClr name="ABN AMRO Color 5">
      <a:srgbClr val="6E838C"/>
    </a:custClr>
    <a:custClr name="ABN AMRO Color 6">
      <a:srgbClr val="B7C1C6"/>
    </a:custClr>
    <a:custClr name="ABN AMRO Color 7">
      <a:srgbClr val="86B2C0"/>
    </a:custClr>
    <a:custClr name="ABN AMRO Color 8">
      <a:srgbClr val="006480"/>
    </a:custClr>
    <a:custClr name="ABN AMRO Color 9">
      <a:srgbClr val="F3C000"/>
    </a:custClr>
    <a:custClr name="ABN AMRO Color 10">
      <a:srgbClr val="E6591A"/>
    </a:custClr>
    <a:custClr name="ABN AMRO Color 11">
      <a:srgbClr val="004C4C"/>
    </a:custClr>
    <a:custClr name="ABN AMRO Color 12">
      <a:srgbClr val="4E636C"/>
    </a:custClr>
    <a:custClr name="ABN AMRO Color 13">
      <a:srgbClr val="CED5D8"/>
    </a:custClr>
    <a:custClr name="ABN AMRO Color 14">
      <a:srgbClr val="DBE0E2"/>
    </a:custClr>
    <a:custClr name="ABN AMRO Color 15">
      <a:srgbClr val="EDEFF1"/>
    </a:custClr>
    <a:custClr name="ABN AMRO Color 16">
      <a:srgbClr val="F6F7F8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tabSelected="1" zoomScale="80" zoomScaleNormal="80" workbookViewId="0">
      <pane ySplit="14" topLeftCell="A35" activePane="bottomLeft" state="frozen"/>
      <selection pane="bottomLeft"/>
    </sheetView>
  </sheetViews>
  <sheetFormatPr defaultColWidth="9" defaultRowHeight="14.25" customHeight="1"/>
  <cols>
    <col min="1" max="1" width="9" style="36"/>
    <col min="2" max="4" width="10.8984375" style="36" customWidth="1"/>
    <col min="5" max="5" width="14.59765625" style="36" bestFit="1" customWidth="1"/>
    <col min="6" max="10" width="12.59765625" style="36" customWidth="1"/>
    <col min="11" max="12" width="14.09765625" style="36" customWidth="1"/>
    <col min="13" max="13" width="12.8984375" style="36" customWidth="1"/>
    <col min="14" max="14" width="14" style="36" customWidth="1"/>
    <col min="15" max="20" width="14.3984375" style="36" customWidth="1"/>
    <col min="21" max="21" width="13.5" style="36" customWidth="1"/>
    <col min="22" max="16384" width="9" style="36"/>
  </cols>
  <sheetData>
    <row r="1" spans="1:21" ht="23.4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2" thickBot="1">
      <c r="A3" s="83" t="s">
        <v>0</v>
      </c>
      <c r="B3" s="84"/>
      <c r="C3" s="84"/>
      <c r="D3" s="84"/>
      <c r="E3" s="85"/>
      <c r="F3" s="8"/>
      <c r="G3" s="45"/>
      <c r="H3" s="45"/>
      <c r="I3" s="45"/>
      <c r="J3" s="45"/>
      <c r="K3" s="8"/>
      <c r="L3" s="8"/>
      <c r="M3" s="8"/>
      <c r="N3" s="8"/>
      <c r="U3" s="8"/>
    </row>
    <row r="4" spans="1:21" ht="14.4">
      <c r="A4" s="4" t="s">
        <v>1</v>
      </c>
      <c r="B4" s="5"/>
      <c r="C4" s="5"/>
      <c r="D4" s="5"/>
      <c r="E4" s="7">
        <v>45468</v>
      </c>
      <c r="F4" s="2"/>
      <c r="G4" s="3"/>
      <c r="H4" s="3"/>
      <c r="I4" s="3"/>
      <c r="J4" s="3"/>
      <c r="K4" s="2"/>
      <c r="L4" s="2"/>
      <c r="M4" s="2"/>
      <c r="N4" s="42"/>
      <c r="O4" s="2"/>
      <c r="P4" s="2"/>
      <c r="Q4" s="2"/>
      <c r="R4" s="2"/>
      <c r="S4" s="2"/>
      <c r="T4" s="2"/>
      <c r="U4" s="2"/>
    </row>
    <row r="5" spans="1:21" ht="14.4">
      <c r="A5" s="10" t="s">
        <v>2</v>
      </c>
      <c r="B5" s="9"/>
      <c r="C5" s="9"/>
      <c r="D5" s="9"/>
      <c r="E5" s="41">
        <v>45473</v>
      </c>
      <c r="F5" s="2"/>
      <c r="G5" s="3"/>
      <c r="H5" s="3"/>
      <c r="I5" s="3"/>
      <c r="J5" s="3"/>
      <c r="K5" s="2"/>
      <c r="L5" s="2"/>
      <c r="M5" s="2"/>
      <c r="N5" s="43"/>
      <c r="O5" s="32"/>
      <c r="P5" s="32"/>
      <c r="Q5" s="32"/>
      <c r="R5" s="32"/>
      <c r="S5" s="32"/>
      <c r="T5" s="32"/>
    </row>
    <row r="6" spans="1:21" ht="14.4">
      <c r="A6" s="6" t="s">
        <v>33</v>
      </c>
      <c r="B6" s="2"/>
      <c r="C6" s="2"/>
      <c r="D6" s="2"/>
      <c r="E6" s="50">
        <v>700000</v>
      </c>
      <c r="F6" s="2"/>
      <c r="G6" s="3"/>
      <c r="H6" s="3"/>
      <c r="I6" s="3"/>
      <c r="J6" s="3"/>
      <c r="K6" s="2"/>
      <c r="L6" s="2"/>
      <c r="M6" s="2"/>
      <c r="N6" s="43"/>
      <c r="O6" s="32"/>
      <c r="P6" s="32"/>
      <c r="Q6" s="32"/>
      <c r="R6" s="32"/>
      <c r="S6" s="32"/>
      <c r="T6" s="32"/>
      <c r="U6" s="2"/>
    </row>
    <row r="7" spans="1:21" ht="14.4">
      <c r="A7" s="6" t="s">
        <v>3</v>
      </c>
      <c r="B7" s="2"/>
      <c r="C7" s="2"/>
      <c r="D7" s="2"/>
      <c r="E7" s="25">
        <f>U69</f>
        <v>88986.375214</v>
      </c>
      <c r="F7" s="2"/>
      <c r="G7" s="65"/>
      <c r="H7" s="3"/>
      <c r="I7" s="3"/>
      <c r="J7" s="3"/>
      <c r="K7" s="2"/>
      <c r="L7" s="2"/>
      <c r="M7" s="2"/>
      <c r="N7" s="43"/>
      <c r="O7" s="32"/>
      <c r="P7" s="32"/>
      <c r="Q7" s="32"/>
      <c r="R7" s="32"/>
      <c r="S7" s="32"/>
      <c r="T7" s="32"/>
      <c r="U7" s="2"/>
    </row>
    <row r="8" spans="1:21" ht="14.4">
      <c r="A8" s="6" t="s">
        <v>4</v>
      </c>
      <c r="B8" s="2"/>
      <c r="C8" s="2"/>
      <c r="D8" s="2"/>
      <c r="E8" s="39">
        <f>D69</f>
        <v>14957</v>
      </c>
      <c r="F8" s="2"/>
      <c r="G8" s="3"/>
      <c r="H8" s="3"/>
      <c r="I8" s="3"/>
      <c r="J8" s="3"/>
      <c r="K8" s="60"/>
      <c r="L8" s="60"/>
      <c r="M8" s="2"/>
      <c r="N8" s="42"/>
      <c r="O8" s="2"/>
      <c r="P8" s="2"/>
      <c r="Q8" s="2"/>
      <c r="R8" s="2"/>
      <c r="S8" s="2"/>
      <c r="T8" s="2"/>
      <c r="U8" s="2"/>
    </row>
    <row r="9" spans="1:21" ht="14.4">
      <c r="A9" s="10" t="s">
        <v>5</v>
      </c>
      <c r="B9" s="9"/>
      <c r="C9" s="9"/>
      <c r="D9" s="9"/>
      <c r="E9" s="30">
        <f>E7/E6</f>
        <v>0.12712339316285715</v>
      </c>
      <c r="F9" s="2"/>
      <c r="G9" s="3"/>
      <c r="H9" s="3"/>
      <c r="I9" s="3"/>
      <c r="J9" s="3"/>
      <c r="K9" s="2"/>
      <c r="L9" s="2"/>
      <c r="M9" s="2"/>
      <c r="N9" s="44"/>
      <c r="O9" s="2"/>
      <c r="P9" s="2"/>
      <c r="Q9" s="2"/>
      <c r="R9" s="2"/>
      <c r="S9" s="2"/>
      <c r="T9" s="2"/>
      <c r="U9" s="2"/>
    </row>
    <row r="10" spans="1:21" ht="15" thickBot="1">
      <c r="A10" s="80" t="s">
        <v>6</v>
      </c>
      <c r="B10" s="81"/>
      <c r="C10" s="81"/>
      <c r="D10" s="81"/>
      <c r="E10" s="82">
        <f>U69/D69</f>
        <v>5.9494801908136656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4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4.4" thickBot="1">
      <c r="A13" s="117" t="s">
        <v>7</v>
      </c>
      <c r="B13" s="118"/>
      <c r="C13" s="118"/>
      <c r="D13" s="117" t="s">
        <v>8</v>
      </c>
      <c r="E13" s="118"/>
      <c r="F13" s="118"/>
      <c r="G13" s="118"/>
      <c r="H13" s="118"/>
      <c r="I13" s="105"/>
      <c r="J13" s="105"/>
      <c r="K13" s="117" t="s">
        <v>34</v>
      </c>
      <c r="L13" s="118"/>
      <c r="M13" s="118"/>
      <c r="N13" s="118"/>
      <c r="O13" s="119"/>
      <c r="P13" s="117" t="s">
        <v>121</v>
      </c>
      <c r="Q13" s="118"/>
      <c r="R13" s="118"/>
      <c r="S13" s="118"/>
      <c r="T13" s="119"/>
      <c r="U13" s="86" t="s">
        <v>44</v>
      </c>
    </row>
    <row r="14" spans="1:21" ht="73.5" customHeight="1" thickBot="1">
      <c r="A14" s="33" t="s">
        <v>9</v>
      </c>
      <c r="B14" s="34" t="s">
        <v>10</v>
      </c>
      <c r="C14" s="35" t="s">
        <v>11</v>
      </c>
      <c r="D14" s="33" t="s">
        <v>12</v>
      </c>
      <c r="E14" s="34" t="s">
        <v>13</v>
      </c>
      <c r="F14" s="34" t="s">
        <v>14</v>
      </c>
      <c r="G14" s="34" t="s">
        <v>39</v>
      </c>
      <c r="H14" s="35" t="s">
        <v>38</v>
      </c>
      <c r="I14" s="34" t="s">
        <v>125</v>
      </c>
      <c r="J14" s="35" t="s">
        <v>126</v>
      </c>
      <c r="K14" s="62" t="s">
        <v>35</v>
      </c>
      <c r="L14" s="62" t="s">
        <v>127</v>
      </c>
      <c r="M14" s="62" t="s">
        <v>36</v>
      </c>
      <c r="N14" s="62" t="s">
        <v>37</v>
      </c>
      <c r="O14" s="35" t="s">
        <v>15</v>
      </c>
      <c r="P14" s="62" t="s">
        <v>122</v>
      </c>
      <c r="Q14" s="62" t="s">
        <v>127</v>
      </c>
      <c r="R14" s="62" t="s">
        <v>123</v>
      </c>
      <c r="S14" s="62" t="s">
        <v>124</v>
      </c>
      <c r="T14" s="34" t="s">
        <v>15</v>
      </c>
      <c r="U14" s="75" t="s">
        <v>46</v>
      </c>
    </row>
    <row r="15" spans="1:21" ht="13.8" hidden="1">
      <c r="A15" s="11"/>
      <c r="B15" s="19">
        <v>45440</v>
      </c>
      <c r="C15" s="19"/>
      <c r="D15" s="13"/>
      <c r="E15" s="23"/>
      <c r="F15" s="23"/>
      <c r="G15" s="63">
        <v>5.98</v>
      </c>
      <c r="H15" s="28">
        <v>21211</v>
      </c>
      <c r="I15" s="114"/>
      <c r="J15" s="28"/>
      <c r="K15" s="61"/>
      <c r="L15" s="61"/>
      <c r="M15" s="11"/>
      <c r="N15" s="11"/>
      <c r="O15" s="112"/>
      <c r="P15" s="72"/>
      <c r="Q15" s="72"/>
      <c r="R15" s="72"/>
      <c r="S15" s="72"/>
      <c r="T15" s="72"/>
      <c r="U15" s="76"/>
    </row>
    <row r="16" spans="1:21" ht="13.8" hidden="1">
      <c r="A16" s="11"/>
      <c r="B16" s="19">
        <v>45441</v>
      </c>
      <c r="C16" s="19"/>
      <c r="D16" s="29"/>
      <c r="E16" s="70"/>
      <c r="F16" s="70"/>
      <c r="G16" s="71">
        <v>5.94</v>
      </c>
      <c r="H16" s="12">
        <v>28291</v>
      </c>
      <c r="I16" s="114"/>
      <c r="J16" s="12"/>
      <c r="K16" s="61"/>
      <c r="L16" s="61"/>
      <c r="M16" s="11"/>
      <c r="N16" s="11"/>
      <c r="O16" s="113"/>
      <c r="P16" s="11"/>
      <c r="Q16" s="11"/>
      <c r="R16" s="11"/>
      <c r="S16" s="11"/>
      <c r="T16" s="11"/>
      <c r="U16" s="77"/>
    </row>
    <row r="17" spans="1:21" ht="13.8" hidden="1">
      <c r="A17" s="11"/>
      <c r="B17" s="19">
        <v>45442</v>
      </c>
      <c r="C17" s="19"/>
      <c r="D17" s="29"/>
      <c r="E17" s="70"/>
      <c r="F17" s="70"/>
      <c r="G17" s="70">
        <v>5.84</v>
      </c>
      <c r="H17" s="12">
        <v>3804</v>
      </c>
      <c r="I17" s="114"/>
      <c r="J17" s="12"/>
      <c r="K17" s="61"/>
      <c r="L17" s="61"/>
      <c r="M17" s="11"/>
      <c r="N17" s="11"/>
      <c r="O17" s="113"/>
      <c r="P17" s="11"/>
      <c r="Q17" s="11"/>
      <c r="R17" s="11"/>
      <c r="S17" s="11"/>
      <c r="T17" s="11"/>
      <c r="U17" s="77"/>
    </row>
    <row r="18" spans="1:21" ht="13.8" hidden="1">
      <c r="A18" s="11"/>
      <c r="B18" s="19">
        <v>45443</v>
      </c>
      <c r="C18" s="19"/>
      <c r="D18" s="29"/>
      <c r="E18" s="70"/>
      <c r="F18" s="70"/>
      <c r="G18" s="70">
        <v>5.98</v>
      </c>
      <c r="H18" s="12">
        <v>18146</v>
      </c>
      <c r="I18" s="114"/>
      <c r="J18" s="12"/>
      <c r="K18" s="61"/>
      <c r="L18" s="61"/>
      <c r="M18" s="11"/>
      <c r="N18" s="11"/>
      <c r="O18" s="113"/>
      <c r="P18" s="11"/>
      <c r="Q18" s="11"/>
      <c r="R18" s="11"/>
      <c r="S18" s="11"/>
      <c r="T18" s="11"/>
      <c r="U18" s="77"/>
    </row>
    <row r="19" spans="1:21" ht="13.8" hidden="1">
      <c r="A19" s="11"/>
      <c r="B19" s="19">
        <v>45446</v>
      </c>
      <c r="C19" s="19"/>
      <c r="D19" s="29"/>
      <c r="E19" s="70"/>
      <c r="F19" s="70"/>
      <c r="G19" s="71">
        <v>6.12</v>
      </c>
      <c r="H19" s="12">
        <v>20680</v>
      </c>
      <c r="I19" s="114"/>
      <c r="J19" s="12"/>
      <c r="K19" s="61"/>
      <c r="L19" s="61"/>
      <c r="M19" s="11"/>
      <c r="N19" s="11"/>
      <c r="O19" s="113"/>
      <c r="P19" s="11"/>
      <c r="Q19" s="11"/>
      <c r="R19" s="11"/>
      <c r="S19" s="11"/>
      <c r="T19" s="11"/>
      <c r="U19" s="77"/>
    </row>
    <row r="20" spans="1:21" ht="13.8" hidden="1">
      <c r="A20" s="11"/>
      <c r="B20" s="19">
        <v>45447</v>
      </c>
      <c r="C20" s="19"/>
      <c r="D20" s="29"/>
      <c r="E20" s="70"/>
      <c r="F20" s="70"/>
      <c r="G20" s="70">
        <v>6.06</v>
      </c>
      <c r="H20" s="12">
        <v>16056</v>
      </c>
      <c r="I20" s="114"/>
      <c r="J20" s="12"/>
      <c r="K20" s="61"/>
      <c r="L20" s="61"/>
      <c r="M20" s="11"/>
      <c r="N20" s="11"/>
      <c r="O20" s="113"/>
      <c r="P20" s="11"/>
      <c r="Q20" s="11"/>
      <c r="R20" s="11"/>
      <c r="S20" s="11"/>
      <c r="T20" s="11"/>
      <c r="U20" s="77"/>
    </row>
    <row r="21" spans="1:21" ht="13.8" hidden="1">
      <c r="A21" s="11"/>
      <c r="B21" s="19">
        <v>45448</v>
      </c>
      <c r="C21" s="19"/>
      <c r="D21" s="29"/>
      <c r="E21" s="70"/>
      <c r="F21" s="70"/>
      <c r="G21" s="70">
        <v>6.12</v>
      </c>
      <c r="H21" s="12">
        <v>44524</v>
      </c>
      <c r="I21" s="114"/>
      <c r="J21" s="12"/>
      <c r="K21" s="61"/>
      <c r="L21" s="61"/>
      <c r="M21" s="11"/>
      <c r="N21" s="11"/>
      <c r="O21" s="113"/>
      <c r="P21" s="11"/>
      <c r="Q21" s="11"/>
      <c r="R21" s="11"/>
      <c r="S21" s="11"/>
      <c r="T21" s="11"/>
      <c r="U21" s="77"/>
    </row>
    <row r="22" spans="1:21" ht="13.8" hidden="1">
      <c r="A22" s="11"/>
      <c r="B22" s="19">
        <v>45449</v>
      </c>
      <c r="C22" s="19"/>
      <c r="D22" s="29"/>
      <c r="E22" s="70"/>
      <c r="F22" s="70"/>
      <c r="G22" s="71">
        <v>6.1</v>
      </c>
      <c r="H22" s="12">
        <v>6446</v>
      </c>
      <c r="I22" s="114"/>
      <c r="J22" s="12"/>
      <c r="K22" s="61"/>
      <c r="L22" s="61"/>
      <c r="M22" s="11"/>
      <c r="N22" s="11"/>
      <c r="O22" s="113"/>
      <c r="P22" s="11"/>
      <c r="Q22" s="11"/>
      <c r="R22" s="11"/>
      <c r="S22" s="11"/>
      <c r="T22" s="11"/>
      <c r="U22" s="77"/>
    </row>
    <row r="23" spans="1:21" ht="13.8" hidden="1">
      <c r="A23" s="11"/>
      <c r="B23" s="19">
        <v>45450</v>
      </c>
      <c r="C23" s="19"/>
      <c r="D23" s="29"/>
      <c r="E23" s="70"/>
      <c r="F23" s="70"/>
      <c r="G23" s="71">
        <v>6.14</v>
      </c>
      <c r="H23" s="12">
        <v>2390</v>
      </c>
      <c r="I23" s="114"/>
      <c r="J23" s="12"/>
      <c r="K23" s="61"/>
      <c r="L23" s="61"/>
      <c r="M23" s="11"/>
      <c r="N23" s="11"/>
      <c r="O23" s="113"/>
      <c r="P23" s="11"/>
      <c r="Q23" s="11"/>
      <c r="R23" s="11"/>
      <c r="S23" s="11"/>
      <c r="T23" s="11"/>
      <c r="U23" s="77"/>
    </row>
    <row r="24" spans="1:21" ht="13.8" hidden="1">
      <c r="A24" s="11"/>
      <c r="B24" s="19">
        <v>45453</v>
      </c>
      <c r="C24" s="19"/>
      <c r="D24" s="29"/>
      <c r="E24" s="70"/>
      <c r="F24" s="70"/>
      <c r="G24" s="70">
        <v>6.26</v>
      </c>
      <c r="H24" s="12">
        <v>7855</v>
      </c>
      <c r="I24" s="114"/>
      <c r="J24" s="12"/>
      <c r="K24" s="61"/>
      <c r="L24" s="61"/>
      <c r="M24" s="11"/>
      <c r="N24" s="11"/>
      <c r="O24" s="113"/>
      <c r="P24" s="11"/>
      <c r="Q24" s="11"/>
      <c r="R24" s="11"/>
      <c r="S24" s="11"/>
      <c r="T24" s="11"/>
      <c r="U24" s="77"/>
    </row>
    <row r="25" spans="1:21" ht="13.8" hidden="1">
      <c r="A25" s="11"/>
      <c r="B25" s="19">
        <v>45454</v>
      </c>
      <c r="C25" s="19"/>
      <c r="D25" s="29"/>
      <c r="E25" s="70"/>
      <c r="F25" s="70"/>
      <c r="G25" s="71">
        <v>6.26</v>
      </c>
      <c r="H25" s="12">
        <v>8191</v>
      </c>
      <c r="I25" s="114"/>
      <c r="J25" s="12"/>
      <c r="K25" s="61"/>
      <c r="L25" s="61"/>
      <c r="M25" s="11"/>
      <c r="N25" s="11"/>
      <c r="O25" s="113"/>
      <c r="P25" s="11"/>
      <c r="Q25" s="11"/>
      <c r="R25" s="11"/>
      <c r="S25" s="11"/>
      <c r="T25" s="11"/>
      <c r="U25" s="77"/>
    </row>
    <row r="26" spans="1:21" ht="13.8" hidden="1">
      <c r="A26" s="11"/>
      <c r="B26" s="19">
        <v>45455</v>
      </c>
      <c r="C26" s="19"/>
      <c r="D26" s="29"/>
      <c r="E26" s="70"/>
      <c r="F26" s="70"/>
      <c r="G26" s="70">
        <v>6.4</v>
      </c>
      <c r="H26" s="12">
        <v>12037</v>
      </c>
      <c r="I26" s="114"/>
      <c r="J26" s="12"/>
      <c r="K26" s="61"/>
      <c r="L26" s="61"/>
      <c r="M26" s="11"/>
      <c r="N26" s="11"/>
      <c r="O26" s="113"/>
      <c r="P26" s="11"/>
      <c r="Q26" s="11"/>
      <c r="R26" s="11"/>
      <c r="S26" s="11"/>
      <c r="T26" s="11"/>
      <c r="U26" s="77"/>
    </row>
    <row r="27" spans="1:21" ht="13.8" hidden="1">
      <c r="A27" s="11"/>
      <c r="B27" s="19">
        <v>45456</v>
      </c>
      <c r="C27" s="19"/>
      <c r="D27" s="29"/>
      <c r="E27" s="70"/>
      <c r="F27" s="70"/>
      <c r="G27" s="70">
        <v>6.38</v>
      </c>
      <c r="H27" s="12">
        <v>4186</v>
      </c>
      <c r="I27" s="114"/>
      <c r="J27" s="12"/>
      <c r="K27" s="61"/>
      <c r="L27" s="61"/>
      <c r="M27" s="11"/>
      <c r="N27" s="11"/>
      <c r="O27" s="113"/>
      <c r="P27" s="11"/>
      <c r="Q27" s="11"/>
      <c r="R27" s="11"/>
      <c r="S27" s="11"/>
      <c r="T27" s="11"/>
      <c r="U27" s="77"/>
    </row>
    <row r="28" spans="1:21" ht="13.8" hidden="1">
      <c r="A28" s="11"/>
      <c r="B28" s="19">
        <v>45457</v>
      </c>
      <c r="C28" s="19"/>
      <c r="D28" s="29"/>
      <c r="E28" s="70"/>
      <c r="F28" s="70"/>
      <c r="G28" s="70">
        <v>6.36</v>
      </c>
      <c r="H28" s="12">
        <v>13493</v>
      </c>
      <c r="I28" s="114"/>
      <c r="J28" s="12"/>
      <c r="K28" s="61"/>
      <c r="L28" s="61"/>
      <c r="M28" s="11"/>
      <c r="N28" s="11"/>
      <c r="O28" s="113"/>
      <c r="P28" s="11"/>
      <c r="Q28" s="11"/>
      <c r="R28" s="11"/>
      <c r="S28" s="11"/>
      <c r="T28" s="11"/>
      <c r="U28" s="77"/>
    </row>
    <row r="29" spans="1:21" ht="13.8" hidden="1">
      <c r="A29" s="11"/>
      <c r="B29" s="19">
        <v>45460</v>
      </c>
      <c r="C29" s="19"/>
      <c r="D29" s="29"/>
      <c r="E29" s="70"/>
      <c r="F29" s="70"/>
      <c r="G29" s="70">
        <v>6.2</v>
      </c>
      <c r="H29" s="12">
        <v>13540</v>
      </c>
      <c r="I29" s="114"/>
      <c r="J29" s="12"/>
      <c r="K29" s="61"/>
      <c r="L29" s="61"/>
      <c r="M29" s="11"/>
      <c r="N29" s="11"/>
      <c r="O29" s="113"/>
      <c r="P29" s="11"/>
      <c r="Q29" s="11"/>
      <c r="R29" s="11"/>
      <c r="S29" s="11"/>
      <c r="T29" s="11"/>
      <c r="U29" s="77"/>
    </row>
    <row r="30" spans="1:21" ht="13.8" hidden="1">
      <c r="A30" s="11"/>
      <c r="B30" s="19">
        <v>45461</v>
      </c>
      <c r="C30" s="19"/>
      <c r="D30" s="29"/>
      <c r="E30" s="70"/>
      <c r="F30" s="70"/>
      <c r="G30" s="71">
        <v>5.84</v>
      </c>
      <c r="H30" s="12">
        <v>8267</v>
      </c>
      <c r="I30" s="114"/>
      <c r="J30" s="12"/>
      <c r="K30" s="61"/>
      <c r="L30" s="61"/>
      <c r="M30" s="11"/>
      <c r="N30" s="11"/>
      <c r="O30" s="113"/>
      <c r="P30" s="11"/>
      <c r="Q30" s="11"/>
      <c r="R30" s="11"/>
      <c r="S30" s="11"/>
      <c r="T30" s="11"/>
      <c r="U30" s="77"/>
    </row>
    <row r="31" spans="1:21" ht="13.8" hidden="1">
      <c r="A31" s="11"/>
      <c r="B31" s="19">
        <v>45462</v>
      </c>
      <c r="C31" s="19"/>
      <c r="D31" s="29"/>
      <c r="E31" s="70"/>
      <c r="F31" s="70"/>
      <c r="G31" s="71">
        <v>5.64</v>
      </c>
      <c r="H31" s="12">
        <v>15136</v>
      </c>
      <c r="I31" s="114"/>
      <c r="J31" s="12"/>
      <c r="K31" s="61"/>
      <c r="L31" s="61"/>
      <c r="M31" s="11"/>
      <c r="N31" s="11"/>
      <c r="O31" s="113"/>
      <c r="P31" s="11"/>
      <c r="Q31" s="11"/>
      <c r="R31" s="11"/>
      <c r="S31" s="11"/>
      <c r="T31" s="11"/>
      <c r="U31" s="77"/>
    </row>
    <row r="32" spans="1:21" ht="13.8" hidden="1">
      <c r="A32" s="11"/>
      <c r="B32" s="19">
        <v>45463</v>
      </c>
      <c r="C32" s="19"/>
      <c r="D32" s="29"/>
      <c r="E32" s="70"/>
      <c r="F32" s="70"/>
      <c r="G32" s="71">
        <v>5.64</v>
      </c>
      <c r="H32" s="12">
        <v>13409</v>
      </c>
      <c r="I32" s="114"/>
      <c r="J32" s="12"/>
      <c r="K32" s="61"/>
      <c r="L32" s="61"/>
      <c r="M32" s="11"/>
      <c r="N32" s="11"/>
      <c r="O32" s="113"/>
      <c r="P32" s="11"/>
      <c r="Q32" s="11"/>
      <c r="R32" s="11"/>
      <c r="S32" s="11"/>
      <c r="T32" s="11"/>
      <c r="U32" s="77"/>
    </row>
    <row r="33" spans="1:21" ht="13.8" hidden="1">
      <c r="A33" s="11"/>
      <c r="B33" s="19">
        <v>45464</v>
      </c>
      <c r="C33" s="19"/>
      <c r="D33" s="29"/>
      <c r="E33" s="70"/>
      <c r="F33" s="70"/>
      <c r="G33" s="71">
        <v>5.78</v>
      </c>
      <c r="H33" s="12">
        <v>909</v>
      </c>
      <c r="I33" s="114"/>
      <c r="J33" s="12"/>
      <c r="K33" s="61"/>
      <c r="L33" s="61"/>
      <c r="M33" s="11"/>
      <c r="N33" s="11"/>
      <c r="O33" s="113"/>
      <c r="P33" s="11"/>
      <c r="Q33" s="11"/>
      <c r="R33" s="11"/>
      <c r="S33" s="11"/>
      <c r="T33" s="11"/>
      <c r="U33" s="77"/>
    </row>
    <row r="34" spans="1:21" ht="13.8" hidden="1">
      <c r="A34" s="11"/>
      <c r="B34" s="19">
        <v>45467</v>
      </c>
      <c r="C34" s="19"/>
      <c r="D34" s="29"/>
      <c r="E34" s="70"/>
      <c r="F34" s="70"/>
      <c r="G34" s="71">
        <v>5.84</v>
      </c>
      <c r="H34" s="12">
        <v>7602</v>
      </c>
      <c r="I34" s="114"/>
      <c r="J34" s="12"/>
      <c r="K34" s="61"/>
      <c r="L34" s="61"/>
      <c r="M34" s="11"/>
      <c r="N34" s="11"/>
      <c r="O34" s="113"/>
      <c r="P34" s="11"/>
      <c r="Q34" s="11"/>
      <c r="R34" s="11"/>
      <c r="S34" s="11"/>
      <c r="T34" s="11"/>
      <c r="U34" s="77"/>
    </row>
    <row r="35" spans="1:21" ht="13.8">
      <c r="A35" s="11" t="s">
        <v>16</v>
      </c>
      <c r="B35" s="19">
        <v>45468</v>
      </c>
      <c r="C35" s="19">
        <f t="shared" ref="C35:C40" si="0">WORKDAY(B35,2)</f>
        <v>45470</v>
      </c>
      <c r="D35" s="29">
        <v>3325</v>
      </c>
      <c r="E35" s="73">
        <v>5.8722000000000003</v>
      </c>
      <c r="F35" s="73">
        <v>5.8799000000000001</v>
      </c>
      <c r="G35" s="71">
        <v>5.88</v>
      </c>
      <c r="H35" s="12">
        <v>10597</v>
      </c>
      <c r="I35" s="114"/>
      <c r="J35" s="12"/>
      <c r="K35" s="61">
        <f>'25-06-2024'!$R$6</f>
        <v>3325</v>
      </c>
      <c r="L35" s="116">
        <v>5.8722000000000003</v>
      </c>
      <c r="M35" s="40">
        <f>IF(D35=0,"  ",(D35/H35))</f>
        <v>0.31376804756063037</v>
      </c>
      <c r="N35" s="31">
        <f>IF(D35=0," ",AVERAGE(H15:H34)*0.25)</f>
        <v>3327.1624999999999</v>
      </c>
      <c r="O35" s="108">
        <f>ROUNDDOWN(IF(D35=0,,(AVERAGE(G30:G34)*1.1)),2)</f>
        <v>6.32</v>
      </c>
      <c r="P35" s="61">
        <v>0</v>
      </c>
      <c r="Q35" s="61">
        <v>0</v>
      </c>
      <c r="R35" s="40"/>
      <c r="S35" s="31"/>
      <c r="T35" s="108"/>
      <c r="U35" s="78">
        <f>IF(D35*E35=0," ",D35*E35)</f>
        <v>19525.065000000002</v>
      </c>
    </row>
    <row r="36" spans="1:21" ht="13.8">
      <c r="A36" s="11" t="s">
        <v>17</v>
      </c>
      <c r="B36" s="19">
        <f>WORKDAY(B35,1)</f>
        <v>45469</v>
      </c>
      <c r="C36" s="19">
        <f t="shared" si="0"/>
        <v>45471</v>
      </c>
      <c r="D36" s="29">
        <v>3194</v>
      </c>
      <c r="E36" s="73">
        <v>5.9150999999999998</v>
      </c>
      <c r="F36" s="73">
        <v>5.9459</v>
      </c>
      <c r="G36" s="71">
        <v>5.94</v>
      </c>
      <c r="H36" s="74">
        <v>16738</v>
      </c>
      <c r="I36" s="115"/>
      <c r="J36" s="74"/>
      <c r="K36" s="61">
        <f>'26-06-2024'!$R$6</f>
        <v>3194</v>
      </c>
      <c r="L36" s="116">
        <v>5.9150999999999998</v>
      </c>
      <c r="M36" s="40">
        <f t="shared" ref="M36" si="1">IF(D36=0,"  ",(D36/H36))</f>
        <v>0.190823276377106</v>
      </c>
      <c r="N36" s="31">
        <f>IF(D35=0," ",AVERAGE(H16:H35)*0.25)</f>
        <v>3194.4875000000002</v>
      </c>
      <c r="O36" s="108">
        <f>ROUNDDOWN(IF(D35=0,,(AVERAGE(G31:G35)*1.1)),2)</f>
        <v>6.33</v>
      </c>
      <c r="P36" s="61">
        <v>0</v>
      </c>
      <c r="Q36" s="61">
        <v>0</v>
      </c>
      <c r="R36" s="40"/>
      <c r="S36" s="31"/>
      <c r="T36" s="108"/>
      <c r="U36" s="78">
        <f>IF(D36*E36=0," ",D36*E36)</f>
        <v>18892.829399999999</v>
      </c>
    </row>
    <row r="37" spans="1:21" ht="13.8">
      <c r="A37" s="11" t="s">
        <v>18</v>
      </c>
      <c r="B37" s="19">
        <f t="shared" ref="B37:B68" si="2">WORKDAY(B36,1)</f>
        <v>45470</v>
      </c>
      <c r="C37" s="19">
        <f t="shared" si="0"/>
        <v>45474</v>
      </c>
      <c r="D37" s="29">
        <f>K37+P37</f>
        <v>4250</v>
      </c>
      <c r="E37" s="73">
        <f>'27-06-2024'!$R$8</f>
        <v>5.9757999999999996</v>
      </c>
      <c r="F37" s="73">
        <v>5.9767000000000001</v>
      </c>
      <c r="G37" s="71">
        <v>5.96</v>
      </c>
      <c r="H37" s="74">
        <v>5394</v>
      </c>
      <c r="I37" s="115">
        <v>5.94</v>
      </c>
      <c r="J37" s="74">
        <v>4076</v>
      </c>
      <c r="K37" s="61">
        <f>'27-06-2024'!$R$6</f>
        <v>3050</v>
      </c>
      <c r="L37" s="116">
        <v>5.9741049999999998</v>
      </c>
      <c r="M37" s="40">
        <f>IF(D37=0,"  ",(K37/H37))</f>
        <v>0.56544308490915829</v>
      </c>
      <c r="N37" s="31">
        <f>IF(D36=0," ",AVERAGE(H17:H36)*0.25)</f>
        <v>3050.0749999999998</v>
      </c>
      <c r="O37" s="108">
        <f>ROUNDDOWN(IF(D36=0,,(AVERAGE(G32:G36)*1.1)),2)</f>
        <v>6.39</v>
      </c>
      <c r="P37" s="31">
        <f>'27-06-2024'!$R$7</f>
        <v>1200</v>
      </c>
      <c r="Q37" s="116">
        <v>5.98</v>
      </c>
      <c r="R37" s="40">
        <f>P37/J37</f>
        <v>0.29440628066732089</v>
      </c>
      <c r="S37" s="31" t="str">
        <f>IF(J35=0," ",AVERAGE(J17:J36)*0.25)</f>
        <v xml:space="preserve"> </v>
      </c>
      <c r="T37" s="31">
        <f>ROUNDDOWN(IF(I35=0,,(AVERAGE(I32:I36)*1.1)),2)</f>
        <v>0</v>
      </c>
      <c r="U37" s="78">
        <f>IF(D37=0," ",L37*K37+P37*Q37)</f>
        <v>25397.020249999998</v>
      </c>
    </row>
    <row r="38" spans="1:21" ht="14.4" thickBot="1">
      <c r="A38" s="11" t="s">
        <v>19</v>
      </c>
      <c r="B38" s="19">
        <f t="shared" si="2"/>
        <v>45471</v>
      </c>
      <c r="C38" s="19">
        <f t="shared" si="0"/>
        <v>45475</v>
      </c>
      <c r="D38" s="29">
        <f>K38+P38</f>
        <v>4188</v>
      </c>
      <c r="E38" s="73">
        <f>'28-06-2024'!$R$8</f>
        <v>6.0103999999999997</v>
      </c>
      <c r="F38" s="73">
        <v>6.0254000000000003</v>
      </c>
      <c r="G38" s="71">
        <v>6.06</v>
      </c>
      <c r="H38" s="74">
        <v>17178</v>
      </c>
      <c r="I38" s="115">
        <v>6</v>
      </c>
      <c r="J38" s="74">
        <v>5719</v>
      </c>
      <c r="K38" s="61">
        <f>'28-06-2024'!$R$6</f>
        <v>2428</v>
      </c>
      <c r="L38" s="116">
        <v>6.0159229999999999</v>
      </c>
      <c r="M38" s="40">
        <f t="shared" ref="M38:M68" si="3">IF(D38=0,"  ",(D38/H38))</f>
        <v>0.24380020957038073</v>
      </c>
      <c r="N38" s="31">
        <f t="shared" ref="N38:N68" si="4">IF(D37=0," ",AVERAGE(H18:H37)*0.25)</f>
        <v>3069.95</v>
      </c>
      <c r="O38" s="108">
        <f t="shared" ref="O38:O68" si="5">ROUNDDOWN(IF(D37=0,,(AVERAGE(G33:G37)*1.1)),2)</f>
        <v>6.46</v>
      </c>
      <c r="P38" s="31">
        <f>'28-06-2024'!$R$7</f>
        <v>1760</v>
      </c>
      <c r="Q38" s="116">
        <v>6.0027270000000001</v>
      </c>
      <c r="R38" s="40">
        <f>P38/J38</f>
        <v>0.30774610945969577</v>
      </c>
      <c r="S38" s="31" t="str">
        <f>IF(J36=0," ",AVERAGE(J18:J37)*0.25)</f>
        <v xml:space="preserve"> </v>
      </c>
      <c r="T38" s="31">
        <f>ROUNDDOWN(IF(I36=0,,(AVERAGE(I33:I37)*1.1)),2)</f>
        <v>0</v>
      </c>
      <c r="U38" s="78">
        <f>IF(D38=0," ",L38*K38+P38*Q38)</f>
        <v>25171.460564000001</v>
      </c>
    </row>
    <row r="39" spans="1:21" ht="13.8" hidden="1">
      <c r="A39" s="11" t="s">
        <v>20</v>
      </c>
      <c r="B39" s="19">
        <f t="shared" si="2"/>
        <v>45474</v>
      </c>
      <c r="C39" s="19">
        <f t="shared" si="0"/>
        <v>45476</v>
      </c>
      <c r="D39" s="29"/>
      <c r="E39" s="73"/>
      <c r="F39" s="73"/>
      <c r="G39" s="71"/>
      <c r="H39" s="74"/>
      <c r="I39" s="110"/>
      <c r="J39" s="74"/>
      <c r="K39" s="61"/>
      <c r="L39" s="116"/>
      <c r="M39" s="40" t="str">
        <f t="shared" si="3"/>
        <v xml:space="preserve">  </v>
      </c>
      <c r="N39" s="31">
        <f t="shared" si="4"/>
        <v>3057.85</v>
      </c>
      <c r="O39" s="108">
        <f t="shared" si="5"/>
        <v>6.52</v>
      </c>
      <c r="P39" s="64"/>
      <c r="Q39" s="64"/>
      <c r="R39" s="64"/>
      <c r="S39" s="64"/>
      <c r="T39" s="64"/>
      <c r="U39" s="78" t="str">
        <f t="shared" ref="U38:U68" si="6">IF(D39*E39=0," ",D39*E39)</f>
        <v xml:space="preserve"> </v>
      </c>
    </row>
    <row r="40" spans="1:21" ht="13.8" hidden="1">
      <c r="A40" s="11" t="s">
        <v>16</v>
      </c>
      <c r="B40" s="19">
        <f t="shared" si="2"/>
        <v>45475</v>
      </c>
      <c r="C40" s="19">
        <f t="shared" si="0"/>
        <v>45477</v>
      </c>
      <c r="D40" s="29"/>
      <c r="E40" s="73"/>
      <c r="F40" s="73"/>
      <c r="G40" s="71"/>
      <c r="H40" s="74"/>
      <c r="I40" s="110"/>
      <c r="J40" s="74"/>
      <c r="K40" s="61"/>
      <c r="L40" s="116"/>
      <c r="M40" s="40" t="str">
        <f t="shared" si="3"/>
        <v xml:space="preserve">  </v>
      </c>
      <c r="N40" s="31" t="str">
        <f t="shared" si="4"/>
        <v xml:space="preserve"> </v>
      </c>
      <c r="O40" s="108">
        <f t="shared" si="5"/>
        <v>0</v>
      </c>
      <c r="P40" s="64"/>
      <c r="Q40" s="64"/>
      <c r="R40" s="64"/>
      <c r="S40" s="64"/>
      <c r="T40" s="64"/>
      <c r="U40" s="78" t="str">
        <f t="shared" si="6"/>
        <v xml:space="preserve"> </v>
      </c>
    </row>
    <row r="41" spans="1:21" ht="13.8" hidden="1">
      <c r="A41" s="11" t="s">
        <v>17</v>
      </c>
      <c r="B41" s="19">
        <f t="shared" si="2"/>
        <v>45476</v>
      </c>
      <c r="C41" s="19">
        <f t="shared" ref="C41:C68" si="7">WORKDAY(B41,2)</f>
        <v>45478</v>
      </c>
      <c r="D41" s="29"/>
      <c r="E41" s="73"/>
      <c r="F41" s="73"/>
      <c r="G41" s="71"/>
      <c r="H41" s="74"/>
      <c r="I41" s="110"/>
      <c r="J41" s="74"/>
      <c r="K41" s="61"/>
      <c r="L41" s="116"/>
      <c r="M41" s="40" t="str">
        <f t="shared" si="3"/>
        <v xml:space="preserve">  </v>
      </c>
      <c r="N41" s="31" t="str">
        <f t="shared" si="4"/>
        <v xml:space="preserve"> </v>
      </c>
      <c r="O41" s="108">
        <f t="shared" si="5"/>
        <v>0</v>
      </c>
      <c r="P41" s="64"/>
      <c r="Q41" s="64"/>
      <c r="R41" s="64"/>
      <c r="S41" s="64"/>
      <c r="T41" s="64"/>
      <c r="U41" s="78" t="str">
        <f t="shared" si="6"/>
        <v xml:space="preserve"> </v>
      </c>
    </row>
    <row r="42" spans="1:21" ht="13.8" hidden="1">
      <c r="A42" s="11" t="s">
        <v>18</v>
      </c>
      <c r="B42" s="19">
        <f t="shared" si="2"/>
        <v>45477</v>
      </c>
      <c r="C42" s="19">
        <f t="shared" si="7"/>
        <v>45481</v>
      </c>
      <c r="D42" s="29"/>
      <c r="E42" s="73"/>
      <c r="F42" s="73"/>
      <c r="G42" s="71"/>
      <c r="H42" s="74"/>
      <c r="I42" s="110"/>
      <c r="J42" s="74"/>
      <c r="K42" s="61"/>
      <c r="L42" s="116"/>
      <c r="M42" s="40" t="str">
        <f t="shared" si="3"/>
        <v xml:space="preserve">  </v>
      </c>
      <c r="N42" s="31" t="str">
        <f t="shared" si="4"/>
        <v xml:space="preserve"> </v>
      </c>
      <c r="O42" s="108">
        <f t="shared" si="5"/>
        <v>0</v>
      </c>
      <c r="P42" s="64"/>
      <c r="Q42" s="64"/>
      <c r="R42" s="64"/>
      <c r="S42" s="64"/>
      <c r="T42" s="64"/>
      <c r="U42" s="78" t="str">
        <f t="shared" si="6"/>
        <v xml:space="preserve"> </v>
      </c>
    </row>
    <row r="43" spans="1:21" ht="13.8" hidden="1">
      <c r="A43" s="11" t="s">
        <v>19</v>
      </c>
      <c r="B43" s="19">
        <f t="shared" si="2"/>
        <v>45478</v>
      </c>
      <c r="C43" s="19">
        <f t="shared" si="7"/>
        <v>45482</v>
      </c>
      <c r="D43" s="29"/>
      <c r="E43" s="73"/>
      <c r="F43" s="73"/>
      <c r="G43" s="71"/>
      <c r="H43" s="74"/>
      <c r="I43" s="110"/>
      <c r="J43" s="74"/>
      <c r="K43" s="61"/>
      <c r="L43" s="116"/>
      <c r="M43" s="40" t="str">
        <f t="shared" si="3"/>
        <v xml:space="preserve">  </v>
      </c>
      <c r="N43" s="31" t="str">
        <f t="shared" si="4"/>
        <v xml:space="preserve"> </v>
      </c>
      <c r="O43" s="108">
        <f t="shared" si="5"/>
        <v>0</v>
      </c>
      <c r="P43" s="64"/>
      <c r="Q43" s="64"/>
      <c r="R43" s="64"/>
      <c r="S43" s="64"/>
      <c r="T43" s="64"/>
      <c r="U43" s="78" t="str">
        <f t="shared" si="6"/>
        <v xml:space="preserve"> </v>
      </c>
    </row>
    <row r="44" spans="1:21" ht="13.8" hidden="1">
      <c r="A44" s="11" t="s">
        <v>20</v>
      </c>
      <c r="B44" s="19">
        <f t="shared" si="2"/>
        <v>45481</v>
      </c>
      <c r="C44" s="19">
        <f t="shared" si="7"/>
        <v>45483</v>
      </c>
      <c r="D44" s="29"/>
      <c r="E44" s="73"/>
      <c r="F44" s="73"/>
      <c r="G44" s="71"/>
      <c r="H44" s="74"/>
      <c r="I44" s="110"/>
      <c r="J44" s="74"/>
      <c r="K44" s="61"/>
      <c r="L44" s="116"/>
      <c r="M44" s="40" t="str">
        <f t="shared" si="3"/>
        <v xml:space="preserve">  </v>
      </c>
      <c r="N44" s="31" t="str">
        <f t="shared" si="4"/>
        <v xml:space="preserve"> </v>
      </c>
      <c r="O44" s="108">
        <f t="shared" si="5"/>
        <v>0</v>
      </c>
      <c r="P44" s="64"/>
      <c r="Q44" s="64"/>
      <c r="R44" s="64"/>
      <c r="S44" s="64"/>
      <c r="T44" s="64"/>
      <c r="U44" s="78" t="str">
        <f t="shared" si="6"/>
        <v xml:space="preserve"> </v>
      </c>
    </row>
    <row r="45" spans="1:21" ht="13.8" hidden="1">
      <c r="A45" s="11" t="s">
        <v>16</v>
      </c>
      <c r="B45" s="19">
        <f t="shared" si="2"/>
        <v>45482</v>
      </c>
      <c r="C45" s="19">
        <f t="shared" si="7"/>
        <v>45484</v>
      </c>
      <c r="D45" s="29"/>
      <c r="E45" s="73"/>
      <c r="F45" s="73"/>
      <c r="G45" s="71"/>
      <c r="H45" s="74"/>
      <c r="I45" s="110"/>
      <c r="J45" s="74"/>
      <c r="K45" s="61"/>
      <c r="L45" s="116"/>
      <c r="M45" s="40" t="str">
        <f t="shared" si="3"/>
        <v xml:space="preserve">  </v>
      </c>
      <c r="N45" s="31" t="str">
        <f t="shared" si="4"/>
        <v xml:space="preserve"> </v>
      </c>
      <c r="O45" s="108">
        <f t="shared" si="5"/>
        <v>0</v>
      </c>
      <c r="P45" s="64"/>
      <c r="Q45" s="64"/>
      <c r="R45" s="64"/>
      <c r="S45" s="64"/>
      <c r="T45" s="64"/>
      <c r="U45" s="78" t="str">
        <f t="shared" si="6"/>
        <v xml:space="preserve"> </v>
      </c>
    </row>
    <row r="46" spans="1:21" ht="13.8" hidden="1">
      <c r="A46" s="11" t="s">
        <v>17</v>
      </c>
      <c r="B46" s="19">
        <f t="shared" si="2"/>
        <v>45483</v>
      </c>
      <c r="C46" s="19">
        <f t="shared" si="7"/>
        <v>45485</v>
      </c>
      <c r="D46" s="29"/>
      <c r="E46" s="73"/>
      <c r="F46" s="73"/>
      <c r="G46" s="71"/>
      <c r="H46" s="74"/>
      <c r="I46" s="110"/>
      <c r="J46" s="74"/>
      <c r="K46" s="61"/>
      <c r="L46" s="116"/>
      <c r="M46" s="40" t="str">
        <f t="shared" si="3"/>
        <v xml:space="preserve">  </v>
      </c>
      <c r="N46" s="31" t="str">
        <f t="shared" si="4"/>
        <v xml:space="preserve"> </v>
      </c>
      <c r="O46" s="108">
        <f t="shared" si="5"/>
        <v>0</v>
      </c>
      <c r="P46" s="64"/>
      <c r="Q46" s="64"/>
      <c r="R46" s="64"/>
      <c r="S46" s="64"/>
      <c r="T46" s="64"/>
      <c r="U46" s="78" t="str">
        <f t="shared" si="6"/>
        <v xml:space="preserve"> </v>
      </c>
    </row>
    <row r="47" spans="1:21" ht="13.8" hidden="1">
      <c r="A47" s="11" t="s">
        <v>18</v>
      </c>
      <c r="B47" s="19">
        <f t="shared" si="2"/>
        <v>45484</v>
      </c>
      <c r="C47" s="19">
        <f t="shared" si="7"/>
        <v>45488</v>
      </c>
      <c r="D47" s="29"/>
      <c r="E47" s="73"/>
      <c r="F47" s="73"/>
      <c r="G47" s="71"/>
      <c r="H47" s="74"/>
      <c r="I47" s="110"/>
      <c r="J47" s="74"/>
      <c r="K47" s="61"/>
      <c r="L47" s="116"/>
      <c r="M47" s="40" t="str">
        <f t="shared" si="3"/>
        <v xml:space="preserve">  </v>
      </c>
      <c r="N47" s="31" t="str">
        <f t="shared" si="4"/>
        <v xml:space="preserve"> </v>
      </c>
      <c r="O47" s="108">
        <f t="shared" si="5"/>
        <v>0</v>
      </c>
      <c r="P47" s="64"/>
      <c r="Q47" s="64"/>
      <c r="R47" s="64"/>
      <c r="S47" s="64"/>
      <c r="T47" s="64"/>
      <c r="U47" s="78" t="str">
        <f t="shared" si="6"/>
        <v xml:space="preserve"> </v>
      </c>
    </row>
    <row r="48" spans="1:21" ht="13.8" hidden="1">
      <c r="A48" s="11" t="s">
        <v>19</v>
      </c>
      <c r="B48" s="19">
        <f t="shared" si="2"/>
        <v>45485</v>
      </c>
      <c r="C48" s="19">
        <f t="shared" si="7"/>
        <v>45489</v>
      </c>
      <c r="D48" s="29"/>
      <c r="E48" s="73"/>
      <c r="F48" s="73"/>
      <c r="G48" s="71"/>
      <c r="H48" s="74"/>
      <c r="I48" s="110"/>
      <c r="J48" s="74"/>
      <c r="K48" s="61"/>
      <c r="L48" s="116"/>
      <c r="M48" s="40" t="str">
        <f t="shared" si="3"/>
        <v xml:space="preserve">  </v>
      </c>
      <c r="N48" s="31" t="str">
        <f t="shared" si="4"/>
        <v xml:space="preserve"> </v>
      </c>
      <c r="O48" s="108">
        <f t="shared" si="5"/>
        <v>0</v>
      </c>
      <c r="P48" s="64"/>
      <c r="Q48" s="64"/>
      <c r="R48" s="64"/>
      <c r="S48" s="64"/>
      <c r="T48" s="64"/>
      <c r="U48" s="78" t="str">
        <f t="shared" si="6"/>
        <v xml:space="preserve"> </v>
      </c>
    </row>
    <row r="49" spans="1:21" ht="13.8" hidden="1">
      <c r="A49" s="11" t="s">
        <v>20</v>
      </c>
      <c r="B49" s="19">
        <f t="shared" si="2"/>
        <v>45488</v>
      </c>
      <c r="C49" s="19">
        <f t="shared" si="7"/>
        <v>45490</v>
      </c>
      <c r="D49" s="29"/>
      <c r="E49" s="73"/>
      <c r="F49" s="73"/>
      <c r="G49" s="71"/>
      <c r="H49" s="74"/>
      <c r="I49" s="110"/>
      <c r="J49" s="74"/>
      <c r="K49" s="61"/>
      <c r="L49" s="116"/>
      <c r="M49" s="40" t="str">
        <f t="shared" si="3"/>
        <v xml:space="preserve">  </v>
      </c>
      <c r="N49" s="31" t="str">
        <f t="shared" si="4"/>
        <v xml:space="preserve"> </v>
      </c>
      <c r="O49" s="108">
        <f t="shared" si="5"/>
        <v>0</v>
      </c>
      <c r="P49" s="64"/>
      <c r="Q49" s="64"/>
      <c r="R49" s="64"/>
      <c r="S49" s="64"/>
      <c r="T49" s="64"/>
      <c r="U49" s="78" t="str">
        <f t="shared" si="6"/>
        <v xml:space="preserve"> </v>
      </c>
    </row>
    <row r="50" spans="1:21" ht="13.8" hidden="1">
      <c r="A50" s="11" t="s">
        <v>16</v>
      </c>
      <c r="B50" s="19">
        <f t="shared" si="2"/>
        <v>45489</v>
      </c>
      <c r="C50" s="19">
        <f t="shared" si="7"/>
        <v>45491</v>
      </c>
      <c r="D50" s="29"/>
      <c r="E50" s="73"/>
      <c r="F50" s="73"/>
      <c r="G50" s="71"/>
      <c r="H50" s="74"/>
      <c r="I50" s="110"/>
      <c r="J50" s="74"/>
      <c r="K50" s="61"/>
      <c r="L50" s="116"/>
      <c r="M50" s="40" t="str">
        <f t="shared" si="3"/>
        <v xml:space="preserve">  </v>
      </c>
      <c r="N50" s="31" t="str">
        <f t="shared" si="4"/>
        <v xml:space="preserve"> </v>
      </c>
      <c r="O50" s="108">
        <f t="shared" si="5"/>
        <v>0</v>
      </c>
      <c r="P50" s="64"/>
      <c r="Q50" s="64"/>
      <c r="R50" s="64"/>
      <c r="S50" s="64"/>
      <c r="T50" s="64"/>
      <c r="U50" s="78" t="str">
        <f t="shared" si="6"/>
        <v xml:space="preserve"> </v>
      </c>
    </row>
    <row r="51" spans="1:21" ht="13.8" hidden="1">
      <c r="A51" s="11" t="s">
        <v>17</v>
      </c>
      <c r="B51" s="19">
        <f t="shared" si="2"/>
        <v>45490</v>
      </c>
      <c r="C51" s="19">
        <f t="shared" si="7"/>
        <v>45492</v>
      </c>
      <c r="D51" s="29"/>
      <c r="E51" s="73"/>
      <c r="F51" s="73"/>
      <c r="G51" s="71"/>
      <c r="H51" s="74"/>
      <c r="I51" s="110"/>
      <c r="J51" s="74"/>
      <c r="K51" s="61"/>
      <c r="L51" s="116"/>
      <c r="M51" s="40" t="str">
        <f t="shared" si="3"/>
        <v xml:space="preserve">  </v>
      </c>
      <c r="N51" s="31" t="str">
        <f t="shared" si="4"/>
        <v xml:space="preserve"> </v>
      </c>
      <c r="O51" s="108">
        <f t="shared" si="5"/>
        <v>0</v>
      </c>
      <c r="P51" s="64"/>
      <c r="Q51" s="64"/>
      <c r="R51" s="64"/>
      <c r="S51" s="64"/>
      <c r="T51" s="64"/>
      <c r="U51" s="78" t="str">
        <f t="shared" si="6"/>
        <v xml:space="preserve"> </v>
      </c>
    </row>
    <row r="52" spans="1:21" ht="13.8" hidden="1">
      <c r="A52" s="11" t="s">
        <v>18</v>
      </c>
      <c r="B52" s="19">
        <f t="shared" si="2"/>
        <v>45491</v>
      </c>
      <c r="C52" s="19">
        <f t="shared" si="7"/>
        <v>45495</v>
      </c>
      <c r="D52" s="29"/>
      <c r="E52" s="73"/>
      <c r="F52" s="73"/>
      <c r="G52" s="71"/>
      <c r="H52" s="74"/>
      <c r="I52" s="110"/>
      <c r="J52" s="74"/>
      <c r="K52" s="61"/>
      <c r="L52" s="116"/>
      <c r="M52" s="40" t="str">
        <f t="shared" si="3"/>
        <v xml:space="preserve">  </v>
      </c>
      <c r="N52" s="31" t="str">
        <f t="shared" si="4"/>
        <v xml:space="preserve"> </v>
      </c>
      <c r="O52" s="108">
        <f t="shared" si="5"/>
        <v>0</v>
      </c>
      <c r="P52" s="64"/>
      <c r="Q52" s="64"/>
      <c r="R52" s="64"/>
      <c r="S52" s="64"/>
      <c r="T52" s="64"/>
      <c r="U52" s="78" t="str">
        <f t="shared" si="6"/>
        <v xml:space="preserve"> </v>
      </c>
    </row>
    <row r="53" spans="1:21" ht="13.8" hidden="1">
      <c r="A53" s="11" t="s">
        <v>19</v>
      </c>
      <c r="B53" s="19">
        <f t="shared" si="2"/>
        <v>45492</v>
      </c>
      <c r="C53" s="19">
        <f t="shared" si="7"/>
        <v>45496</v>
      </c>
      <c r="D53" s="29"/>
      <c r="E53" s="73"/>
      <c r="F53" s="73"/>
      <c r="G53" s="71"/>
      <c r="H53" s="74"/>
      <c r="I53" s="110"/>
      <c r="J53" s="74"/>
      <c r="K53" s="61"/>
      <c r="L53" s="61"/>
      <c r="M53" s="40" t="str">
        <f t="shared" si="3"/>
        <v xml:space="preserve">  </v>
      </c>
      <c r="N53" s="31" t="str">
        <f t="shared" si="4"/>
        <v xml:space="preserve"> </v>
      </c>
      <c r="O53" s="108">
        <f t="shared" si="5"/>
        <v>0</v>
      </c>
      <c r="P53" s="64"/>
      <c r="Q53" s="64"/>
      <c r="R53" s="64"/>
      <c r="S53" s="64"/>
      <c r="T53" s="64"/>
      <c r="U53" s="78" t="str">
        <f t="shared" si="6"/>
        <v xml:space="preserve"> </v>
      </c>
    </row>
    <row r="54" spans="1:21" ht="13.8" hidden="1">
      <c r="A54" s="11" t="s">
        <v>20</v>
      </c>
      <c r="B54" s="19">
        <f t="shared" si="2"/>
        <v>45495</v>
      </c>
      <c r="C54" s="19">
        <f t="shared" si="7"/>
        <v>45497</v>
      </c>
      <c r="D54" s="29"/>
      <c r="E54" s="73"/>
      <c r="F54" s="73"/>
      <c r="G54" s="71"/>
      <c r="H54" s="74"/>
      <c r="I54" s="110"/>
      <c r="J54" s="74"/>
      <c r="K54" s="61"/>
      <c r="L54" s="61"/>
      <c r="M54" s="40" t="str">
        <f t="shared" si="3"/>
        <v xml:space="preserve">  </v>
      </c>
      <c r="N54" s="31" t="str">
        <f t="shared" si="4"/>
        <v xml:space="preserve"> </v>
      </c>
      <c r="O54" s="108">
        <f t="shared" si="5"/>
        <v>0</v>
      </c>
      <c r="P54" s="64"/>
      <c r="Q54" s="64"/>
      <c r="R54" s="64"/>
      <c r="S54" s="64"/>
      <c r="T54" s="64"/>
      <c r="U54" s="78" t="str">
        <f t="shared" si="6"/>
        <v xml:space="preserve"> </v>
      </c>
    </row>
    <row r="55" spans="1:21" ht="13.8" hidden="1">
      <c r="A55" s="11" t="s">
        <v>16</v>
      </c>
      <c r="B55" s="19">
        <f t="shared" si="2"/>
        <v>45496</v>
      </c>
      <c r="C55" s="19">
        <f t="shared" si="7"/>
        <v>45498</v>
      </c>
      <c r="D55" s="29"/>
      <c r="E55" s="73"/>
      <c r="F55" s="73"/>
      <c r="G55" s="71"/>
      <c r="H55" s="74"/>
      <c r="I55" s="110"/>
      <c r="J55" s="74"/>
      <c r="K55" s="61"/>
      <c r="L55" s="61"/>
      <c r="M55" s="40" t="str">
        <f t="shared" si="3"/>
        <v xml:space="preserve">  </v>
      </c>
      <c r="N55" s="31" t="str">
        <f t="shared" si="4"/>
        <v xml:space="preserve"> </v>
      </c>
      <c r="O55" s="108">
        <f t="shared" si="5"/>
        <v>0</v>
      </c>
      <c r="P55" s="64"/>
      <c r="Q55" s="64"/>
      <c r="R55" s="64"/>
      <c r="S55" s="64"/>
      <c r="T55" s="64"/>
      <c r="U55" s="78" t="str">
        <f t="shared" si="6"/>
        <v xml:space="preserve"> </v>
      </c>
    </row>
    <row r="56" spans="1:21" ht="13.8" hidden="1">
      <c r="A56" s="11" t="s">
        <v>17</v>
      </c>
      <c r="B56" s="19">
        <f t="shared" si="2"/>
        <v>45497</v>
      </c>
      <c r="C56" s="19">
        <f t="shared" si="7"/>
        <v>45499</v>
      </c>
      <c r="D56" s="29"/>
      <c r="E56" s="73"/>
      <c r="F56" s="73"/>
      <c r="G56" s="71"/>
      <c r="H56" s="74"/>
      <c r="I56" s="110"/>
      <c r="J56" s="74"/>
      <c r="K56" s="61"/>
      <c r="L56" s="61"/>
      <c r="M56" s="40" t="str">
        <f t="shared" si="3"/>
        <v xml:space="preserve">  </v>
      </c>
      <c r="N56" s="31" t="str">
        <f t="shared" si="4"/>
        <v xml:space="preserve"> </v>
      </c>
      <c r="O56" s="108">
        <f t="shared" si="5"/>
        <v>0</v>
      </c>
      <c r="P56" s="64"/>
      <c r="Q56" s="64"/>
      <c r="R56" s="64"/>
      <c r="S56" s="64"/>
      <c r="T56" s="64"/>
      <c r="U56" s="78" t="str">
        <f t="shared" si="6"/>
        <v xml:space="preserve"> </v>
      </c>
    </row>
    <row r="57" spans="1:21" ht="13.8" hidden="1">
      <c r="A57" s="11" t="s">
        <v>18</v>
      </c>
      <c r="B57" s="19">
        <f t="shared" si="2"/>
        <v>45498</v>
      </c>
      <c r="C57" s="19">
        <f t="shared" si="7"/>
        <v>45502</v>
      </c>
      <c r="D57" s="29"/>
      <c r="E57" s="73"/>
      <c r="F57" s="73"/>
      <c r="G57" s="71"/>
      <c r="H57" s="74"/>
      <c r="I57" s="110"/>
      <c r="J57" s="74"/>
      <c r="K57" s="61"/>
      <c r="L57" s="61"/>
      <c r="M57" s="40" t="str">
        <f t="shared" si="3"/>
        <v xml:space="preserve">  </v>
      </c>
      <c r="N57" s="31" t="str">
        <f t="shared" si="4"/>
        <v xml:space="preserve"> </v>
      </c>
      <c r="O57" s="108">
        <f t="shared" si="5"/>
        <v>0</v>
      </c>
      <c r="P57" s="64"/>
      <c r="Q57" s="64"/>
      <c r="R57" s="64"/>
      <c r="S57" s="64"/>
      <c r="T57" s="64"/>
      <c r="U57" s="78" t="str">
        <f t="shared" si="6"/>
        <v xml:space="preserve"> </v>
      </c>
    </row>
    <row r="58" spans="1:21" ht="13.8" hidden="1">
      <c r="A58" s="11" t="s">
        <v>19</v>
      </c>
      <c r="B58" s="19">
        <f t="shared" si="2"/>
        <v>45499</v>
      </c>
      <c r="C58" s="19">
        <f t="shared" si="7"/>
        <v>45503</v>
      </c>
      <c r="D58" s="29"/>
      <c r="E58" s="73"/>
      <c r="F58" s="73"/>
      <c r="G58" s="71"/>
      <c r="H58" s="74"/>
      <c r="I58" s="110"/>
      <c r="J58" s="74"/>
      <c r="K58" s="61"/>
      <c r="L58" s="61"/>
      <c r="M58" s="40" t="str">
        <f t="shared" si="3"/>
        <v xml:space="preserve">  </v>
      </c>
      <c r="N58" s="31" t="str">
        <f t="shared" si="4"/>
        <v xml:space="preserve"> </v>
      </c>
      <c r="O58" s="108">
        <f t="shared" si="5"/>
        <v>0</v>
      </c>
      <c r="P58" s="64"/>
      <c r="Q58" s="64"/>
      <c r="R58" s="64"/>
      <c r="S58" s="64"/>
      <c r="T58" s="64"/>
      <c r="U58" s="78" t="str">
        <f t="shared" si="6"/>
        <v xml:space="preserve"> </v>
      </c>
    </row>
    <row r="59" spans="1:21" ht="13.8" hidden="1">
      <c r="A59" s="11" t="s">
        <v>20</v>
      </c>
      <c r="B59" s="19">
        <f t="shared" si="2"/>
        <v>45502</v>
      </c>
      <c r="C59" s="19">
        <f t="shared" si="7"/>
        <v>45504</v>
      </c>
      <c r="D59" s="29"/>
      <c r="E59" s="73"/>
      <c r="F59" s="73"/>
      <c r="G59" s="71"/>
      <c r="H59" s="74"/>
      <c r="I59" s="110"/>
      <c r="J59" s="74"/>
      <c r="K59" s="61"/>
      <c r="L59" s="61"/>
      <c r="M59" s="40" t="str">
        <f t="shared" si="3"/>
        <v xml:space="preserve">  </v>
      </c>
      <c r="N59" s="31" t="str">
        <f t="shared" si="4"/>
        <v xml:space="preserve"> </v>
      </c>
      <c r="O59" s="108">
        <f t="shared" si="5"/>
        <v>0</v>
      </c>
      <c r="P59" s="64"/>
      <c r="Q59" s="64"/>
      <c r="R59" s="64"/>
      <c r="S59" s="64"/>
      <c r="T59" s="64"/>
      <c r="U59" s="78" t="str">
        <f t="shared" si="6"/>
        <v xml:space="preserve"> </v>
      </c>
    </row>
    <row r="60" spans="1:21" ht="13.8" hidden="1">
      <c r="A60" s="11" t="s">
        <v>16</v>
      </c>
      <c r="B60" s="19">
        <f t="shared" si="2"/>
        <v>45503</v>
      </c>
      <c r="C60" s="19">
        <f t="shared" si="7"/>
        <v>45505</v>
      </c>
      <c r="D60" s="29"/>
      <c r="E60" s="73"/>
      <c r="F60" s="73"/>
      <c r="G60" s="71"/>
      <c r="H60" s="74"/>
      <c r="I60" s="110"/>
      <c r="J60" s="74"/>
      <c r="K60" s="61"/>
      <c r="L60" s="61"/>
      <c r="M60" s="40" t="str">
        <f t="shared" si="3"/>
        <v xml:space="preserve">  </v>
      </c>
      <c r="N60" s="31" t="str">
        <f t="shared" si="4"/>
        <v xml:space="preserve"> </v>
      </c>
      <c r="O60" s="108">
        <f t="shared" si="5"/>
        <v>0</v>
      </c>
      <c r="P60" s="64"/>
      <c r="Q60" s="64"/>
      <c r="R60" s="64"/>
      <c r="S60" s="64"/>
      <c r="T60" s="64"/>
      <c r="U60" s="78" t="str">
        <f t="shared" si="6"/>
        <v xml:space="preserve"> </v>
      </c>
    </row>
    <row r="61" spans="1:21" ht="13.8" hidden="1">
      <c r="A61" s="11" t="s">
        <v>17</v>
      </c>
      <c r="B61" s="19">
        <f t="shared" si="2"/>
        <v>45504</v>
      </c>
      <c r="C61" s="19">
        <f t="shared" si="7"/>
        <v>45506</v>
      </c>
      <c r="D61" s="29"/>
      <c r="E61" s="73"/>
      <c r="F61" s="73"/>
      <c r="G61" s="71"/>
      <c r="H61" s="74"/>
      <c r="I61" s="110"/>
      <c r="J61" s="74"/>
      <c r="K61" s="61"/>
      <c r="L61" s="61"/>
      <c r="M61" s="40" t="str">
        <f t="shared" si="3"/>
        <v xml:space="preserve">  </v>
      </c>
      <c r="N61" s="31" t="str">
        <f t="shared" si="4"/>
        <v xml:space="preserve"> </v>
      </c>
      <c r="O61" s="108">
        <f t="shared" si="5"/>
        <v>0</v>
      </c>
      <c r="P61" s="64"/>
      <c r="Q61" s="64"/>
      <c r="R61" s="64"/>
      <c r="S61" s="64"/>
      <c r="T61" s="64"/>
      <c r="U61" s="78" t="str">
        <f t="shared" si="6"/>
        <v xml:space="preserve"> </v>
      </c>
    </row>
    <row r="62" spans="1:21" ht="13.8" hidden="1">
      <c r="A62" s="11" t="s">
        <v>18</v>
      </c>
      <c r="B62" s="19">
        <f t="shared" si="2"/>
        <v>45505</v>
      </c>
      <c r="C62" s="19">
        <f t="shared" si="7"/>
        <v>45509</v>
      </c>
      <c r="D62" s="29"/>
      <c r="E62" s="73"/>
      <c r="F62" s="73"/>
      <c r="G62" s="71"/>
      <c r="H62" s="74"/>
      <c r="I62" s="110"/>
      <c r="J62" s="74"/>
      <c r="K62" s="61"/>
      <c r="L62" s="61"/>
      <c r="M62" s="40" t="str">
        <f t="shared" si="3"/>
        <v xml:space="preserve">  </v>
      </c>
      <c r="N62" s="31" t="str">
        <f t="shared" si="4"/>
        <v xml:space="preserve"> </v>
      </c>
      <c r="O62" s="108">
        <f t="shared" si="5"/>
        <v>0</v>
      </c>
      <c r="P62" s="64"/>
      <c r="Q62" s="64"/>
      <c r="R62" s="64"/>
      <c r="S62" s="64"/>
      <c r="T62" s="64"/>
      <c r="U62" s="78" t="str">
        <f t="shared" si="6"/>
        <v xml:space="preserve"> </v>
      </c>
    </row>
    <row r="63" spans="1:21" ht="13.8" hidden="1">
      <c r="A63" s="11" t="s">
        <v>19</v>
      </c>
      <c r="B63" s="19">
        <f t="shared" si="2"/>
        <v>45506</v>
      </c>
      <c r="C63" s="19">
        <f t="shared" si="7"/>
        <v>45510</v>
      </c>
      <c r="D63" s="29"/>
      <c r="E63" s="73"/>
      <c r="F63" s="73"/>
      <c r="G63" s="71"/>
      <c r="H63" s="74"/>
      <c r="I63" s="110"/>
      <c r="J63" s="74"/>
      <c r="K63" s="61"/>
      <c r="L63" s="61"/>
      <c r="M63" s="40" t="str">
        <f t="shared" si="3"/>
        <v xml:space="preserve">  </v>
      </c>
      <c r="N63" s="31" t="str">
        <f t="shared" si="4"/>
        <v xml:space="preserve"> </v>
      </c>
      <c r="O63" s="108">
        <f t="shared" si="5"/>
        <v>0</v>
      </c>
      <c r="P63" s="64"/>
      <c r="Q63" s="64"/>
      <c r="R63" s="64"/>
      <c r="S63" s="64"/>
      <c r="T63" s="64"/>
      <c r="U63" s="78" t="str">
        <f t="shared" si="6"/>
        <v xml:space="preserve"> </v>
      </c>
    </row>
    <row r="64" spans="1:21" ht="13.8" hidden="1">
      <c r="A64" s="11" t="s">
        <v>20</v>
      </c>
      <c r="B64" s="19">
        <f t="shared" si="2"/>
        <v>45509</v>
      </c>
      <c r="C64" s="19">
        <f t="shared" si="7"/>
        <v>45511</v>
      </c>
      <c r="D64" s="29"/>
      <c r="E64" s="73"/>
      <c r="F64" s="73"/>
      <c r="G64" s="71"/>
      <c r="H64" s="74"/>
      <c r="I64" s="110"/>
      <c r="J64" s="74"/>
      <c r="K64" s="61"/>
      <c r="L64" s="61"/>
      <c r="M64" s="40" t="str">
        <f t="shared" si="3"/>
        <v xml:space="preserve">  </v>
      </c>
      <c r="N64" s="31" t="str">
        <f t="shared" si="4"/>
        <v xml:space="preserve"> </v>
      </c>
      <c r="O64" s="108">
        <f t="shared" si="5"/>
        <v>0</v>
      </c>
      <c r="P64" s="64"/>
      <c r="Q64" s="64"/>
      <c r="R64" s="64"/>
      <c r="S64" s="64"/>
      <c r="T64" s="64"/>
      <c r="U64" s="78" t="str">
        <f t="shared" si="6"/>
        <v xml:space="preserve"> </v>
      </c>
    </row>
    <row r="65" spans="1:21" ht="13.8" hidden="1">
      <c r="A65" s="11" t="s">
        <v>16</v>
      </c>
      <c r="B65" s="19">
        <f t="shared" si="2"/>
        <v>45510</v>
      </c>
      <c r="C65" s="19">
        <f t="shared" si="7"/>
        <v>45512</v>
      </c>
      <c r="D65" s="29"/>
      <c r="E65" s="73"/>
      <c r="F65" s="73"/>
      <c r="G65" s="71"/>
      <c r="H65" s="74"/>
      <c r="I65" s="110"/>
      <c r="J65" s="74"/>
      <c r="K65" s="61"/>
      <c r="L65" s="61"/>
      <c r="M65" s="40" t="str">
        <f t="shared" si="3"/>
        <v xml:space="preserve">  </v>
      </c>
      <c r="N65" s="31" t="str">
        <f t="shared" si="4"/>
        <v xml:space="preserve"> </v>
      </c>
      <c r="O65" s="108">
        <f t="shared" si="5"/>
        <v>0</v>
      </c>
      <c r="P65" s="64"/>
      <c r="Q65" s="64"/>
      <c r="R65" s="64"/>
      <c r="S65" s="64"/>
      <c r="T65" s="64"/>
      <c r="U65" s="78" t="str">
        <f t="shared" si="6"/>
        <v xml:space="preserve"> </v>
      </c>
    </row>
    <row r="66" spans="1:21" ht="13.8" hidden="1">
      <c r="A66" s="11" t="s">
        <v>17</v>
      </c>
      <c r="B66" s="19">
        <f t="shared" si="2"/>
        <v>45511</v>
      </c>
      <c r="C66" s="19">
        <f t="shared" si="7"/>
        <v>45513</v>
      </c>
      <c r="D66" s="29"/>
      <c r="E66" s="73"/>
      <c r="F66" s="73"/>
      <c r="G66" s="71"/>
      <c r="H66" s="74"/>
      <c r="I66" s="110"/>
      <c r="J66" s="74"/>
      <c r="K66" s="61"/>
      <c r="L66" s="61"/>
      <c r="M66" s="40" t="str">
        <f t="shared" si="3"/>
        <v xml:space="preserve">  </v>
      </c>
      <c r="N66" s="31" t="str">
        <f t="shared" si="4"/>
        <v xml:space="preserve"> </v>
      </c>
      <c r="O66" s="108">
        <f t="shared" si="5"/>
        <v>0</v>
      </c>
      <c r="P66" s="64"/>
      <c r="Q66" s="64"/>
      <c r="R66" s="64"/>
      <c r="S66" s="64"/>
      <c r="T66" s="64"/>
      <c r="U66" s="78" t="str">
        <f t="shared" si="6"/>
        <v xml:space="preserve"> </v>
      </c>
    </row>
    <row r="67" spans="1:21" ht="13.8" hidden="1">
      <c r="A67" s="11" t="s">
        <v>18</v>
      </c>
      <c r="B67" s="19">
        <f t="shared" si="2"/>
        <v>45512</v>
      </c>
      <c r="C67" s="19">
        <f t="shared" si="7"/>
        <v>45516</v>
      </c>
      <c r="D67" s="29"/>
      <c r="E67" s="73"/>
      <c r="F67" s="73"/>
      <c r="G67" s="71"/>
      <c r="H67" s="74"/>
      <c r="I67" s="110"/>
      <c r="J67" s="74"/>
      <c r="K67" s="61"/>
      <c r="L67" s="61"/>
      <c r="M67" s="40" t="str">
        <f t="shared" si="3"/>
        <v xml:space="preserve">  </v>
      </c>
      <c r="N67" s="31" t="str">
        <f t="shared" si="4"/>
        <v xml:space="preserve"> </v>
      </c>
      <c r="O67" s="108">
        <f t="shared" si="5"/>
        <v>0</v>
      </c>
      <c r="P67" s="64"/>
      <c r="Q67" s="64"/>
      <c r="R67" s="64"/>
      <c r="S67" s="64"/>
      <c r="T67" s="64"/>
      <c r="U67" s="78" t="str">
        <f t="shared" si="6"/>
        <v xml:space="preserve"> </v>
      </c>
    </row>
    <row r="68" spans="1:21" ht="14.4" hidden="1" thickBot="1">
      <c r="A68" s="11" t="s">
        <v>19</v>
      </c>
      <c r="B68" s="19">
        <f t="shared" si="2"/>
        <v>45513</v>
      </c>
      <c r="C68" s="19">
        <f t="shared" si="7"/>
        <v>45517</v>
      </c>
      <c r="D68" s="29"/>
      <c r="E68" s="73"/>
      <c r="F68" s="73"/>
      <c r="G68" s="71"/>
      <c r="H68" s="74"/>
      <c r="I68" s="110"/>
      <c r="J68" s="111"/>
      <c r="K68" s="61"/>
      <c r="L68" s="61"/>
      <c r="M68" s="40" t="str">
        <f t="shared" si="3"/>
        <v xml:space="preserve">  </v>
      </c>
      <c r="N68" s="31" t="str">
        <f t="shared" si="4"/>
        <v xml:space="preserve"> </v>
      </c>
      <c r="O68" s="109">
        <f t="shared" si="5"/>
        <v>0</v>
      </c>
      <c r="P68" s="64"/>
      <c r="Q68" s="64"/>
      <c r="R68" s="64"/>
      <c r="S68" s="64"/>
      <c r="T68" s="64"/>
      <c r="U68" s="78" t="str">
        <f t="shared" si="6"/>
        <v xml:space="preserve"> </v>
      </c>
    </row>
    <row r="69" spans="1:21" ht="14.4" thickBot="1">
      <c r="A69" s="18"/>
      <c r="B69" s="17"/>
      <c r="C69" s="16"/>
      <c r="D69" s="14">
        <f>SUM(D35:D68)</f>
        <v>14957</v>
      </c>
      <c r="E69" s="15"/>
      <c r="F69" s="15"/>
      <c r="G69" s="15"/>
      <c r="H69" s="15"/>
      <c r="I69" s="15"/>
      <c r="J69" s="15"/>
      <c r="K69" s="18"/>
      <c r="L69" s="15"/>
      <c r="M69" s="15"/>
      <c r="N69" s="15"/>
      <c r="O69" s="16"/>
      <c r="P69" s="15"/>
      <c r="Q69" s="15"/>
      <c r="R69" s="15"/>
      <c r="S69" s="15"/>
      <c r="T69" s="16"/>
      <c r="U69" s="79">
        <f>SUM(U35:U68)</f>
        <v>88986.375214</v>
      </c>
    </row>
    <row r="78" spans="1:21" ht="14.25" customHeight="1">
      <c r="F78" s="68"/>
    </row>
    <row r="79" spans="1:21" ht="14.25" customHeight="1">
      <c r="F79" s="69"/>
      <c r="M79" s="66"/>
    </row>
    <row r="80" spans="1:21" ht="14.25" customHeight="1">
      <c r="M80" s="67"/>
    </row>
  </sheetData>
  <mergeCells count="4">
    <mergeCell ref="A13:C13"/>
    <mergeCell ref="D13:H13"/>
    <mergeCell ref="K13:O13"/>
    <mergeCell ref="P13:T13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C412-5F8A-4E32-BC2B-61559DF85DBF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62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45471.440775462965</v>
      </c>
      <c r="C5" s="47">
        <f t="shared" ref="C5:C22" si="0">N5</f>
        <v>45471.440775462965</v>
      </c>
      <c r="D5" s="47" t="s">
        <v>42</v>
      </c>
      <c r="E5" s="51">
        <f>L5</f>
        <v>102</v>
      </c>
      <c r="F5" s="48">
        <f t="shared" ref="F5:F22" si="1">M5</f>
        <v>6.06</v>
      </c>
      <c r="G5" s="48" t="s">
        <v>48</v>
      </c>
      <c r="H5" s="49">
        <f t="shared" ref="H5:H22" si="2">IF(L5=0," ",E5*F5)</f>
        <v>618.12</v>
      </c>
      <c r="I5" s="53" t="str">
        <f>IF(O5="XETA","Xetra","Tradegate")</f>
        <v>Xetra</v>
      </c>
      <c r="J5" s="53" t="s">
        <v>128</v>
      </c>
      <c r="K5" s="104">
        <v>2691875733045</v>
      </c>
      <c r="L5" s="2">
        <v>102</v>
      </c>
      <c r="M5" s="2">
        <v>6.06</v>
      </c>
      <c r="N5" s="46">
        <v>45471.440775462965</v>
      </c>
      <c r="O5" s="2" t="s">
        <v>79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2" si="3">N6</f>
        <v>45471.440775462965</v>
      </c>
      <c r="C6" s="47">
        <f t="shared" si="0"/>
        <v>45471.440775462965</v>
      </c>
      <c r="D6" s="47" t="s">
        <v>42</v>
      </c>
      <c r="E6" s="51">
        <f t="shared" ref="E6:E22" si="4">L6</f>
        <v>16</v>
      </c>
      <c r="F6" s="48">
        <f t="shared" si="1"/>
        <v>6.06</v>
      </c>
      <c r="G6" s="48" t="s">
        <v>48</v>
      </c>
      <c r="H6" s="49">
        <f t="shared" si="2"/>
        <v>96.96</v>
      </c>
      <c r="I6" s="53" t="str">
        <f t="shared" ref="I6:I22" si="5">IF(O6="XETA","Xetra","Tradegate")</f>
        <v>Xetra</v>
      </c>
      <c r="J6" s="53" t="s">
        <v>129</v>
      </c>
      <c r="K6" s="104">
        <v>2691875732045</v>
      </c>
      <c r="L6" s="2">
        <v>16</v>
      </c>
      <c r="M6" s="2">
        <v>6.06</v>
      </c>
      <c r="N6" s="46">
        <v>45471.440775462965</v>
      </c>
      <c r="O6" s="2" t="s">
        <v>79</v>
      </c>
      <c r="P6" s="2"/>
      <c r="Q6" s="24" t="s">
        <v>40</v>
      </c>
      <c r="R6" s="56">
        <f>SUMIF(I:I,$Q$6,E:E)</f>
        <v>2428</v>
      </c>
      <c r="S6" s="107">
        <f>ROUND(SUMIF(I:I,$Q$6,H:H),2)</f>
        <v>14606.66</v>
      </c>
    </row>
    <row r="7" spans="1:19" ht="14.4">
      <c r="A7" s="47" t="s">
        <v>41</v>
      </c>
      <c r="B7" s="98">
        <f t="shared" si="3"/>
        <v>45471.440775462965</v>
      </c>
      <c r="C7" s="47">
        <f t="shared" si="0"/>
        <v>45471.440775462965</v>
      </c>
      <c r="D7" s="47" t="s">
        <v>42</v>
      </c>
      <c r="E7" s="51">
        <f t="shared" si="4"/>
        <v>84</v>
      </c>
      <c r="F7" s="48">
        <f t="shared" si="1"/>
        <v>6.06</v>
      </c>
      <c r="G7" s="48" t="s">
        <v>48</v>
      </c>
      <c r="H7" s="49">
        <f t="shared" si="2"/>
        <v>509.03999999999996</v>
      </c>
      <c r="I7" s="53" t="str">
        <f t="shared" si="5"/>
        <v>Xetra</v>
      </c>
      <c r="J7" s="53" t="s">
        <v>130</v>
      </c>
      <c r="K7" s="104">
        <v>2691875731045</v>
      </c>
      <c r="L7" s="2">
        <v>84</v>
      </c>
      <c r="M7" s="2">
        <v>6.06</v>
      </c>
      <c r="N7" s="46">
        <v>45471.440775462965</v>
      </c>
      <c r="O7" s="2" t="s">
        <v>79</v>
      </c>
      <c r="P7" s="2"/>
      <c r="Q7" s="24" t="s">
        <v>120</v>
      </c>
      <c r="R7" s="56">
        <f>SUMIF(I:I,$Q$7,E:E)</f>
        <v>1760</v>
      </c>
      <c r="S7" s="59">
        <f>ROUND(SUMIF(I:I,$Q$7,H:H),2)</f>
        <v>10564.8</v>
      </c>
    </row>
    <row r="8" spans="1:19" ht="15" thickBot="1">
      <c r="A8" s="47" t="s">
        <v>41</v>
      </c>
      <c r="B8" s="98">
        <f t="shared" si="3"/>
        <v>45471.440775462965</v>
      </c>
      <c r="C8" s="47">
        <f t="shared" si="0"/>
        <v>45471.440775462965</v>
      </c>
      <c r="D8" s="47" t="s">
        <v>42</v>
      </c>
      <c r="E8" s="51">
        <f t="shared" si="4"/>
        <v>351</v>
      </c>
      <c r="F8" s="48">
        <f t="shared" si="1"/>
        <v>6.06</v>
      </c>
      <c r="G8" s="48" t="s">
        <v>48</v>
      </c>
      <c r="H8" s="49">
        <f t="shared" si="2"/>
        <v>2127.06</v>
      </c>
      <c r="I8" s="53" t="str">
        <f t="shared" si="5"/>
        <v>Xetra</v>
      </c>
      <c r="J8" s="53" t="s">
        <v>131</v>
      </c>
      <c r="K8" s="104">
        <v>2691875729045</v>
      </c>
      <c r="L8" s="2">
        <v>351</v>
      </c>
      <c r="M8" s="2">
        <v>6.06</v>
      </c>
      <c r="N8" s="46">
        <v>45471.440775462965</v>
      </c>
      <c r="O8" s="2" t="s">
        <v>79</v>
      </c>
      <c r="P8" s="2"/>
      <c r="Q8" s="37" t="s">
        <v>30</v>
      </c>
      <c r="R8" s="58">
        <f>ROUND((SUM(S6:S7)/SUM(R6:R7)),4)</f>
        <v>6.0103999999999997</v>
      </c>
      <c r="S8" s="57"/>
    </row>
    <row r="9" spans="1:19" ht="14.4">
      <c r="A9" s="47" t="s">
        <v>41</v>
      </c>
      <c r="B9" s="98">
        <f t="shared" si="3"/>
        <v>45471.443333333336</v>
      </c>
      <c r="C9" s="47">
        <f t="shared" si="0"/>
        <v>45471.443333333336</v>
      </c>
      <c r="D9" s="47" t="s">
        <v>42</v>
      </c>
      <c r="E9" s="51">
        <f t="shared" si="4"/>
        <v>1</v>
      </c>
      <c r="F9" s="48">
        <f t="shared" si="1"/>
        <v>6.04</v>
      </c>
      <c r="G9" s="48" t="s">
        <v>48</v>
      </c>
      <c r="H9" s="49">
        <f t="shared" si="2"/>
        <v>6.04</v>
      </c>
      <c r="I9" s="53" t="str">
        <f t="shared" si="5"/>
        <v>Xetra</v>
      </c>
      <c r="J9" s="53" t="s">
        <v>132</v>
      </c>
      <c r="K9" s="104">
        <v>2691877682045</v>
      </c>
      <c r="L9" s="2">
        <v>1</v>
      </c>
      <c r="M9" s="2">
        <v>6.04</v>
      </c>
      <c r="N9" s="46">
        <v>45471.443333333336</v>
      </c>
      <c r="O9" s="2" t="s">
        <v>79</v>
      </c>
      <c r="P9" s="2"/>
    </row>
    <row r="10" spans="1:19" ht="14.4">
      <c r="A10" s="47" t="s">
        <v>41</v>
      </c>
      <c r="B10" s="98">
        <f t="shared" si="3"/>
        <v>45471.443333333336</v>
      </c>
      <c r="C10" s="47">
        <f t="shared" si="0"/>
        <v>45471.443333333336</v>
      </c>
      <c r="D10" s="47" t="s">
        <v>42</v>
      </c>
      <c r="E10" s="51">
        <f t="shared" si="4"/>
        <v>13</v>
      </c>
      <c r="F10" s="48">
        <f t="shared" si="1"/>
        <v>6.04</v>
      </c>
      <c r="G10" s="48" t="s">
        <v>48</v>
      </c>
      <c r="H10" s="49">
        <f t="shared" si="2"/>
        <v>78.52</v>
      </c>
      <c r="I10" s="53" t="str">
        <f t="shared" si="5"/>
        <v>Xetra</v>
      </c>
      <c r="J10" s="53" t="s">
        <v>133</v>
      </c>
      <c r="K10" s="104">
        <v>2691877681045</v>
      </c>
      <c r="L10" s="2">
        <v>13</v>
      </c>
      <c r="M10" s="2">
        <v>6.04</v>
      </c>
      <c r="N10" s="46">
        <v>45471.443333333336</v>
      </c>
      <c r="O10" s="2" t="s">
        <v>79</v>
      </c>
      <c r="P10" s="2"/>
      <c r="Q10" s="2"/>
      <c r="R10" s="2"/>
      <c r="S10" s="2"/>
    </row>
    <row r="11" spans="1:19" ht="15" thickBot="1">
      <c r="A11" s="47" t="s">
        <v>41</v>
      </c>
      <c r="B11" s="98">
        <f t="shared" si="3"/>
        <v>45471.443333333336</v>
      </c>
      <c r="C11" s="47">
        <f t="shared" si="0"/>
        <v>45471.443333333336</v>
      </c>
      <c r="D11" s="47" t="s">
        <v>42</v>
      </c>
      <c r="E11" s="51">
        <f t="shared" si="4"/>
        <v>2</v>
      </c>
      <c r="F11" s="48">
        <f t="shared" si="1"/>
        <v>6.04</v>
      </c>
      <c r="G11" s="48" t="s">
        <v>48</v>
      </c>
      <c r="H11" s="49">
        <f t="shared" si="2"/>
        <v>12.08</v>
      </c>
      <c r="I11" s="53" t="str">
        <f t="shared" si="5"/>
        <v>Xetra</v>
      </c>
      <c r="J11" s="53" t="s">
        <v>134</v>
      </c>
      <c r="K11" s="104">
        <v>2691877680045</v>
      </c>
      <c r="L11" s="2">
        <v>2</v>
      </c>
      <c r="M11" s="2">
        <v>6.04</v>
      </c>
      <c r="N11" s="46">
        <v>45471.443333333336</v>
      </c>
      <c r="O11" s="2" t="s">
        <v>79</v>
      </c>
      <c r="P11" s="2"/>
      <c r="Q11" s="2"/>
      <c r="R11" s="2"/>
      <c r="S11" s="2"/>
    </row>
    <row r="12" spans="1:19" ht="14.4">
      <c r="A12" s="47" t="s">
        <v>41</v>
      </c>
      <c r="B12" s="98">
        <f t="shared" si="3"/>
        <v>45471.443333333336</v>
      </c>
      <c r="C12" s="47">
        <f t="shared" si="0"/>
        <v>45471.443333333336</v>
      </c>
      <c r="D12" s="47" t="s">
        <v>42</v>
      </c>
      <c r="E12" s="51">
        <f t="shared" si="4"/>
        <v>1</v>
      </c>
      <c r="F12" s="48">
        <f t="shared" si="1"/>
        <v>6.04</v>
      </c>
      <c r="G12" s="48" t="s">
        <v>48</v>
      </c>
      <c r="H12" s="49">
        <f t="shared" si="2"/>
        <v>6.04</v>
      </c>
      <c r="I12" s="53" t="str">
        <f t="shared" si="5"/>
        <v>Xetra</v>
      </c>
      <c r="J12" s="53" t="s">
        <v>135</v>
      </c>
      <c r="K12" s="104">
        <v>2691877679045</v>
      </c>
      <c r="L12" s="2">
        <v>1</v>
      </c>
      <c r="M12" s="2">
        <v>6.04</v>
      </c>
      <c r="N12" s="46">
        <v>45471.443333333336</v>
      </c>
      <c r="O12" s="2" t="s">
        <v>79</v>
      </c>
      <c r="P12" s="2"/>
      <c r="Q12" s="91" t="s">
        <v>52</v>
      </c>
      <c r="R12" s="22" t="s">
        <v>31</v>
      </c>
      <c r="S12" s="2"/>
    </row>
    <row r="13" spans="1:19" ht="14.4">
      <c r="A13" s="47" t="s">
        <v>41</v>
      </c>
      <c r="B13" s="98">
        <f t="shared" si="3"/>
        <v>45471.443333333336</v>
      </c>
      <c r="C13" s="47">
        <f t="shared" si="0"/>
        <v>45471.443333333336</v>
      </c>
      <c r="D13" s="47" t="s">
        <v>42</v>
      </c>
      <c r="E13" s="51">
        <f t="shared" si="4"/>
        <v>17</v>
      </c>
      <c r="F13" s="48">
        <f t="shared" si="1"/>
        <v>6.06</v>
      </c>
      <c r="G13" s="48" t="s">
        <v>48</v>
      </c>
      <c r="H13" s="49">
        <f t="shared" si="2"/>
        <v>103.02</v>
      </c>
      <c r="I13" s="53" t="str">
        <f t="shared" si="5"/>
        <v>Xetra</v>
      </c>
      <c r="J13" s="53" t="s">
        <v>136</v>
      </c>
      <c r="K13" s="104">
        <v>2691877678045</v>
      </c>
      <c r="L13" s="2">
        <v>17</v>
      </c>
      <c r="M13" s="2">
        <v>6.06</v>
      </c>
      <c r="N13" s="46">
        <v>45471.443333333336</v>
      </c>
      <c r="O13" s="2" t="s">
        <v>79</v>
      </c>
      <c r="P13" s="2"/>
      <c r="Q13" s="92" t="s">
        <v>53</v>
      </c>
      <c r="R13" s="21" t="s">
        <v>54</v>
      </c>
      <c r="S13" s="2"/>
    </row>
    <row r="14" spans="1:19" ht="14.4">
      <c r="A14" s="47" t="s">
        <v>41</v>
      </c>
      <c r="B14" s="98">
        <f t="shared" si="3"/>
        <v>45471.446689814817</v>
      </c>
      <c r="C14" s="47">
        <f t="shared" si="0"/>
        <v>45471.446689814817</v>
      </c>
      <c r="D14" s="47" t="s">
        <v>42</v>
      </c>
      <c r="E14" s="51">
        <f t="shared" si="4"/>
        <v>483</v>
      </c>
      <c r="F14" s="48">
        <f t="shared" si="1"/>
        <v>6.04</v>
      </c>
      <c r="G14" s="48" t="s">
        <v>48</v>
      </c>
      <c r="H14" s="49">
        <f t="shared" si="2"/>
        <v>2917.32</v>
      </c>
      <c r="I14" s="53" t="str">
        <f t="shared" si="5"/>
        <v>Xetra</v>
      </c>
      <c r="J14" s="53" t="s">
        <v>137</v>
      </c>
      <c r="K14" s="104">
        <v>2691882208045</v>
      </c>
      <c r="L14" s="2">
        <v>483</v>
      </c>
      <c r="M14" s="2">
        <v>6.04</v>
      </c>
      <c r="N14" s="46">
        <v>45471.446689814817</v>
      </c>
      <c r="O14" s="2" t="s">
        <v>79</v>
      </c>
      <c r="P14" s="2"/>
      <c r="Q14" s="92" t="s">
        <v>58</v>
      </c>
      <c r="R14" s="21" t="s">
        <v>41</v>
      </c>
      <c r="S14" s="2"/>
    </row>
    <row r="15" spans="1:19" ht="14.25" customHeight="1">
      <c r="A15" s="47" t="s">
        <v>41</v>
      </c>
      <c r="B15" s="98">
        <f t="shared" si="3"/>
        <v>45471.446689814817</v>
      </c>
      <c r="C15" s="47">
        <f t="shared" si="0"/>
        <v>45471.446689814817</v>
      </c>
      <c r="D15" s="47" t="s">
        <v>42</v>
      </c>
      <c r="E15" s="51">
        <f t="shared" si="4"/>
        <v>323</v>
      </c>
      <c r="F15" s="48">
        <f t="shared" si="1"/>
        <v>6.04</v>
      </c>
      <c r="G15" s="48" t="s">
        <v>48</v>
      </c>
      <c r="H15" s="49">
        <f t="shared" si="2"/>
        <v>1950.92</v>
      </c>
      <c r="I15" s="53" t="str">
        <f t="shared" si="5"/>
        <v>Xetra</v>
      </c>
      <c r="J15" s="53" t="s">
        <v>137</v>
      </c>
      <c r="K15" s="104">
        <v>2691882207045</v>
      </c>
      <c r="L15" s="2">
        <v>323</v>
      </c>
      <c r="M15" s="2">
        <v>6.04</v>
      </c>
      <c r="N15" s="46">
        <v>45471.446689814817</v>
      </c>
      <c r="O15" s="2" t="s">
        <v>79</v>
      </c>
      <c r="Q15" s="92" t="s">
        <v>50</v>
      </c>
      <c r="R15" s="21" t="s">
        <v>60</v>
      </c>
      <c r="S15" s="2"/>
    </row>
    <row r="16" spans="1:19" ht="14.25" customHeight="1">
      <c r="A16" s="47" t="s">
        <v>41</v>
      </c>
      <c r="B16" s="98">
        <f t="shared" si="3"/>
        <v>45471.446701388886</v>
      </c>
      <c r="C16" s="47">
        <f t="shared" si="0"/>
        <v>45471.446701388886</v>
      </c>
      <c r="D16" s="47" t="s">
        <v>42</v>
      </c>
      <c r="E16" s="51">
        <f t="shared" si="4"/>
        <v>15</v>
      </c>
      <c r="F16" s="48">
        <f t="shared" si="1"/>
        <v>6.04</v>
      </c>
      <c r="G16" s="48" t="s">
        <v>48</v>
      </c>
      <c r="H16" s="49">
        <f t="shared" si="2"/>
        <v>90.6</v>
      </c>
      <c r="I16" s="53" t="str">
        <f t="shared" si="5"/>
        <v>Xetra</v>
      </c>
      <c r="J16" s="53" t="s">
        <v>138</v>
      </c>
      <c r="K16" s="104">
        <v>2691882222045</v>
      </c>
      <c r="L16" s="2">
        <v>15</v>
      </c>
      <c r="M16" s="2">
        <v>6.04</v>
      </c>
      <c r="N16" s="46">
        <v>45471.446701388886</v>
      </c>
      <c r="O16" s="2" t="s">
        <v>79</v>
      </c>
      <c r="Q16" s="92" t="s">
        <v>51</v>
      </c>
      <c r="R16" s="21" t="s">
        <v>42</v>
      </c>
    </row>
    <row r="17" spans="1:26" ht="14.25" customHeight="1">
      <c r="A17" s="47" t="s">
        <v>41</v>
      </c>
      <c r="B17" s="98">
        <f t="shared" si="3"/>
        <v>45471.515104166669</v>
      </c>
      <c r="C17" s="47">
        <f t="shared" si="0"/>
        <v>45471.515104166669</v>
      </c>
      <c r="D17" s="47" t="s">
        <v>42</v>
      </c>
      <c r="E17" s="51">
        <f t="shared" si="4"/>
        <v>400</v>
      </c>
      <c r="F17" s="48">
        <f t="shared" si="1"/>
        <v>6.06</v>
      </c>
      <c r="G17" s="48" t="s">
        <v>48</v>
      </c>
      <c r="H17" s="49">
        <f t="shared" si="2"/>
        <v>2424</v>
      </c>
      <c r="I17" s="53" t="str">
        <f t="shared" si="5"/>
        <v>Xetra</v>
      </c>
      <c r="J17" s="53" t="s">
        <v>139</v>
      </c>
      <c r="K17" s="104">
        <v>2691962808045</v>
      </c>
      <c r="L17" s="2">
        <v>400</v>
      </c>
      <c r="M17" s="2">
        <v>6.06</v>
      </c>
      <c r="N17" s="46">
        <v>45471.515104166669</v>
      </c>
      <c r="O17" s="2" t="s">
        <v>79</v>
      </c>
      <c r="Q17" s="92" t="s">
        <v>47</v>
      </c>
      <c r="R17" s="21" t="s">
        <v>48</v>
      </c>
    </row>
    <row r="18" spans="1:26" ht="14.25" customHeight="1" thickBot="1">
      <c r="A18" s="47" t="s">
        <v>41</v>
      </c>
      <c r="B18" s="98">
        <f t="shared" si="3"/>
        <v>45471.516562500001</v>
      </c>
      <c r="C18" s="47">
        <f t="shared" si="0"/>
        <v>45471.516562500001</v>
      </c>
      <c r="D18" s="47" t="s">
        <v>42</v>
      </c>
      <c r="E18" s="51">
        <f t="shared" si="4"/>
        <v>500</v>
      </c>
      <c r="F18" s="48">
        <f t="shared" si="1"/>
        <v>5.9</v>
      </c>
      <c r="G18" s="48" t="s">
        <v>48</v>
      </c>
      <c r="H18" s="49">
        <f t="shared" si="2"/>
        <v>2950</v>
      </c>
      <c r="I18" s="53" t="str">
        <f t="shared" si="5"/>
        <v>Xetra</v>
      </c>
      <c r="J18" s="53" t="s">
        <v>140</v>
      </c>
      <c r="K18" s="104">
        <v>2691963582045</v>
      </c>
      <c r="L18" s="2">
        <v>500</v>
      </c>
      <c r="M18" s="2">
        <v>5.9</v>
      </c>
      <c r="N18" s="46">
        <v>45471.516562500001</v>
      </c>
      <c r="O18" s="2" t="s">
        <v>79</v>
      </c>
      <c r="Q18" s="93" t="s">
        <v>59</v>
      </c>
      <c r="R18" s="20" t="s">
        <v>32</v>
      </c>
    </row>
    <row r="19" spans="1:26" ht="14.25" customHeight="1">
      <c r="A19" s="47" t="s">
        <v>41</v>
      </c>
      <c r="B19" s="98">
        <f t="shared" si="3"/>
        <v>45471.517766203702</v>
      </c>
      <c r="C19" s="47">
        <f t="shared" si="0"/>
        <v>45471.517766203702</v>
      </c>
      <c r="D19" s="47" t="s">
        <v>42</v>
      </c>
      <c r="E19" s="51">
        <f t="shared" si="4"/>
        <v>500</v>
      </c>
      <c r="F19" s="48">
        <f t="shared" si="1"/>
        <v>5.98</v>
      </c>
      <c r="G19" s="48" t="s">
        <v>48</v>
      </c>
      <c r="H19" s="49">
        <f t="shared" si="2"/>
        <v>2990</v>
      </c>
      <c r="I19" s="53" t="str">
        <f t="shared" si="5"/>
        <v>Tradegate</v>
      </c>
      <c r="J19" s="53"/>
      <c r="K19" s="104">
        <v>852746529</v>
      </c>
      <c r="L19" s="2">
        <v>500</v>
      </c>
      <c r="M19" s="2">
        <v>5.98</v>
      </c>
      <c r="N19" s="46">
        <v>45471.517766203702</v>
      </c>
      <c r="O19" s="2" t="s">
        <v>104</v>
      </c>
    </row>
    <row r="20" spans="1:26" ht="14.25" customHeight="1">
      <c r="A20" s="47" t="s">
        <v>41</v>
      </c>
      <c r="B20" s="98">
        <f t="shared" si="3"/>
        <v>45471.517766203702</v>
      </c>
      <c r="C20" s="47">
        <f t="shared" si="0"/>
        <v>45471.517766203702</v>
      </c>
      <c r="D20" s="47" t="s">
        <v>42</v>
      </c>
      <c r="E20" s="51">
        <f t="shared" si="4"/>
        <v>260</v>
      </c>
      <c r="F20" s="48">
        <f t="shared" si="1"/>
        <v>5.98</v>
      </c>
      <c r="G20" s="48" t="s">
        <v>48</v>
      </c>
      <c r="H20" s="49">
        <f t="shared" si="2"/>
        <v>1554.8000000000002</v>
      </c>
      <c r="I20" s="53" t="str">
        <f t="shared" si="5"/>
        <v>Tradegate</v>
      </c>
      <c r="J20" s="53"/>
      <c r="K20" s="104">
        <v>852746528</v>
      </c>
      <c r="L20" s="2">
        <v>260</v>
      </c>
      <c r="M20" s="2">
        <v>5.98</v>
      </c>
      <c r="N20" s="46">
        <v>45471.517766203702</v>
      </c>
      <c r="O20" s="2" t="s">
        <v>104</v>
      </c>
    </row>
    <row r="21" spans="1:26" ht="14.25" customHeight="1">
      <c r="A21" s="47" t="s">
        <v>41</v>
      </c>
      <c r="B21" s="98">
        <f t="shared" si="3"/>
        <v>45471.677199074074</v>
      </c>
      <c r="C21" s="47">
        <f t="shared" si="0"/>
        <v>45471.677199074074</v>
      </c>
      <c r="D21" s="47" t="s">
        <v>42</v>
      </c>
      <c r="E21" s="51">
        <f t="shared" si="4"/>
        <v>500</v>
      </c>
      <c r="F21" s="48">
        <f t="shared" si="1"/>
        <v>6.02</v>
      </c>
      <c r="G21" s="48" t="s">
        <v>48</v>
      </c>
      <c r="H21" s="49">
        <f t="shared" si="2"/>
        <v>3010</v>
      </c>
      <c r="I21" s="53" t="str">
        <f t="shared" si="5"/>
        <v>Tradegate</v>
      </c>
      <c r="J21" s="53"/>
      <c r="K21" s="104">
        <v>852746653</v>
      </c>
      <c r="L21" s="2">
        <v>500</v>
      </c>
      <c r="M21" s="2">
        <v>6.02</v>
      </c>
      <c r="N21" s="46">
        <v>45471.677199074074</v>
      </c>
      <c r="O21" s="2" t="s">
        <v>104</v>
      </c>
    </row>
    <row r="22" spans="1:26" ht="14.25" customHeight="1">
      <c r="A22" s="47" t="s">
        <v>41</v>
      </c>
      <c r="B22" s="98">
        <f t="shared" si="3"/>
        <v>45471.677199074074</v>
      </c>
      <c r="C22" s="47">
        <f t="shared" si="0"/>
        <v>45471.677199074074</v>
      </c>
      <c r="D22" s="47" t="s">
        <v>42</v>
      </c>
      <c r="E22" s="51">
        <f t="shared" si="4"/>
        <v>16</v>
      </c>
      <c r="F22" s="48">
        <f t="shared" si="1"/>
        <v>5.96</v>
      </c>
      <c r="G22" s="48" t="s">
        <v>48</v>
      </c>
      <c r="H22" s="49">
        <f t="shared" si="2"/>
        <v>95.36</v>
      </c>
      <c r="I22" s="53" t="str">
        <f t="shared" si="5"/>
        <v>Xetra</v>
      </c>
      <c r="J22" s="53" t="s">
        <v>141</v>
      </c>
      <c r="K22" s="106">
        <v>2692195569045</v>
      </c>
      <c r="L22" s="2">
        <v>16</v>
      </c>
      <c r="M22" s="2">
        <v>5.96</v>
      </c>
      <c r="N22" s="46">
        <v>45471.677199074074</v>
      </c>
      <c r="O22" s="2" t="s">
        <v>79</v>
      </c>
    </row>
    <row r="23" spans="1:26" ht="14.25" customHeight="1">
      <c r="A23" s="47" t="s">
        <v>41</v>
      </c>
      <c r="B23" s="98">
        <f t="shared" ref="B23:B25" si="6">N23</f>
        <v>45471.677199074074</v>
      </c>
      <c r="C23" s="47">
        <f t="shared" ref="C23:C25" si="7">N23</f>
        <v>45471.677199074074</v>
      </c>
      <c r="D23" s="47" t="s">
        <v>42</v>
      </c>
      <c r="E23" s="51">
        <f t="shared" ref="E23:E25" si="8">L23</f>
        <v>17</v>
      </c>
      <c r="F23" s="48">
        <f t="shared" ref="F23:F25" si="9">M23</f>
        <v>5.96</v>
      </c>
      <c r="G23" s="48" t="s">
        <v>48</v>
      </c>
      <c r="H23" s="49">
        <f t="shared" ref="H23:H25" si="10">IF(L23=0," ",E23*F23)</f>
        <v>101.32</v>
      </c>
      <c r="I23" s="53" t="str">
        <f t="shared" ref="I23:I25" si="11">IF(O23="XETA","Xetra","Tradegate")</f>
        <v>Xetra</v>
      </c>
      <c r="J23" s="53" t="s">
        <v>142</v>
      </c>
      <c r="K23" s="106">
        <v>2692195568045</v>
      </c>
      <c r="L23" s="2">
        <v>17</v>
      </c>
      <c r="M23" s="2">
        <v>5.96</v>
      </c>
      <c r="N23" s="46">
        <v>45471.677199074074</v>
      </c>
      <c r="O23" s="2" t="s">
        <v>79</v>
      </c>
    </row>
    <row r="24" spans="1:26" ht="14.25" customHeight="1">
      <c r="A24" s="47" t="s">
        <v>41</v>
      </c>
      <c r="B24" s="98">
        <f t="shared" si="6"/>
        <v>45471.689525462964</v>
      </c>
      <c r="C24" s="47">
        <f t="shared" si="7"/>
        <v>45471.689525462964</v>
      </c>
      <c r="D24" s="47" t="s">
        <v>42</v>
      </c>
      <c r="E24" s="51">
        <f t="shared" si="8"/>
        <v>87</v>
      </c>
      <c r="F24" s="48">
        <f t="shared" si="9"/>
        <v>5.98</v>
      </c>
      <c r="G24" s="48" t="s">
        <v>48</v>
      </c>
      <c r="H24" s="49">
        <f t="shared" si="10"/>
        <v>520.26</v>
      </c>
      <c r="I24" s="53" t="str">
        <f t="shared" si="11"/>
        <v>Xetra</v>
      </c>
      <c r="J24" s="53" t="s">
        <v>143</v>
      </c>
      <c r="K24" s="106">
        <v>2692223701045</v>
      </c>
      <c r="L24" s="2">
        <v>87</v>
      </c>
      <c r="M24" s="2">
        <v>5.98</v>
      </c>
      <c r="N24" s="46">
        <v>45471.689525462964</v>
      </c>
      <c r="O24" s="2" t="s">
        <v>79</v>
      </c>
    </row>
    <row r="25" spans="1:26" ht="14.25" customHeight="1">
      <c r="A25" s="47" t="s">
        <v>41</v>
      </c>
      <c r="B25" s="98">
        <f t="shared" si="6"/>
        <v>45471.695949074077</v>
      </c>
      <c r="C25" s="47">
        <f t="shared" si="7"/>
        <v>45471.695949074077</v>
      </c>
      <c r="D25" s="47" t="s">
        <v>42</v>
      </c>
      <c r="E25" s="51">
        <f t="shared" si="8"/>
        <v>500</v>
      </c>
      <c r="F25" s="48">
        <f t="shared" si="9"/>
        <v>6.02</v>
      </c>
      <c r="G25" s="48" t="s">
        <v>48</v>
      </c>
      <c r="H25" s="49">
        <f t="shared" si="10"/>
        <v>3010</v>
      </c>
      <c r="I25" s="53" t="str">
        <f t="shared" si="11"/>
        <v>Tradegate</v>
      </c>
      <c r="J25" s="53"/>
      <c r="K25" s="106">
        <v>852746661</v>
      </c>
      <c r="L25" s="2">
        <v>500</v>
      </c>
      <c r="M25" s="2">
        <v>6.02</v>
      </c>
      <c r="N25" s="46">
        <v>45471.695949074077</v>
      </c>
      <c r="O25" s="2" t="s">
        <v>104</v>
      </c>
    </row>
    <row r="26" spans="1:26" ht="14.25" customHeight="1">
      <c r="A26" s="47"/>
      <c r="B26" s="98"/>
      <c r="C26" s="47"/>
      <c r="D26" s="47"/>
      <c r="E26" s="51"/>
      <c r="F26" s="48"/>
      <c r="G26" s="48"/>
      <c r="H26" s="49"/>
      <c r="I26" s="53"/>
      <c r="J26" s="53"/>
      <c r="K26" s="106"/>
      <c r="L26" s="2"/>
      <c r="M26" s="2"/>
      <c r="N26" s="46"/>
      <c r="O26" s="2"/>
    </row>
    <row r="27" spans="1:26" ht="14.25" customHeight="1">
      <c r="A27" s="47"/>
      <c r="B27" s="98"/>
      <c r="C27" s="47"/>
      <c r="D27" s="47"/>
      <c r="E27" s="51"/>
      <c r="F27" s="48"/>
      <c r="G27" s="48"/>
      <c r="H27" s="49"/>
      <c r="I27" s="53"/>
      <c r="J27" s="53"/>
      <c r="K27" s="106"/>
      <c r="L27" s="2"/>
      <c r="M27" s="2"/>
      <c r="N27" s="46"/>
      <c r="O27" s="2"/>
    </row>
    <row r="28" spans="1:26" ht="14.25" customHeight="1">
      <c r="A28" s="47"/>
      <c r="B28" s="98"/>
      <c r="C28" s="47"/>
      <c r="D28" s="47"/>
      <c r="E28" s="51"/>
      <c r="F28" s="48"/>
      <c r="G28" s="48"/>
      <c r="H28" s="49"/>
      <c r="I28" s="53"/>
      <c r="J28" s="53"/>
      <c r="K28" s="106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/>
      <c r="B29" s="98"/>
      <c r="C29" s="47"/>
      <c r="D29" s="47"/>
      <c r="E29" s="51"/>
      <c r="F29" s="48"/>
      <c r="G29" s="48"/>
      <c r="H29" s="49"/>
      <c r="I29" s="53"/>
      <c r="J29" s="53"/>
      <c r="K29" s="106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C021-ECAF-40FE-AAD5-A84CA1CA84C8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62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45470.415196759262</v>
      </c>
      <c r="C5" s="47">
        <f t="shared" ref="C5:C22" si="0">N5</f>
        <v>45470.415196759262</v>
      </c>
      <c r="D5" s="47" t="s">
        <v>42</v>
      </c>
      <c r="E5" s="51">
        <f>L5</f>
        <v>400</v>
      </c>
      <c r="F5" s="48">
        <f t="shared" ref="F5:F22" si="1">M5</f>
        <v>5.98</v>
      </c>
      <c r="G5" s="48" t="s">
        <v>48</v>
      </c>
      <c r="H5" s="49">
        <f t="shared" ref="H5:H22" si="2">IF(L5=0," ",E5*F5)</f>
        <v>2392</v>
      </c>
      <c r="I5" s="53" t="str">
        <f>IF(O5="XETA","Xetra","Tradegate")</f>
        <v>Tradegate</v>
      </c>
      <c r="J5" s="53"/>
      <c r="K5" s="104">
        <v>852745880</v>
      </c>
      <c r="L5" s="2">
        <v>400</v>
      </c>
      <c r="M5" s="2">
        <v>5.98</v>
      </c>
      <c r="N5" s="46">
        <v>45470.415196759262</v>
      </c>
      <c r="O5" s="2" t="s">
        <v>104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2" si="3">N6</f>
        <v>45470.430486111109</v>
      </c>
      <c r="C6" s="47">
        <f t="shared" si="0"/>
        <v>45470.430486111109</v>
      </c>
      <c r="D6" s="47" t="s">
        <v>42</v>
      </c>
      <c r="E6" s="51">
        <f t="shared" ref="E6:E22" si="4">L6</f>
        <v>400</v>
      </c>
      <c r="F6" s="48">
        <f t="shared" si="1"/>
        <v>5.98</v>
      </c>
      <c r="G6" s="48" t="s">
        <v>48</v>
      </c>
      <c r="H6" s="49">
        <f t="shared" si="2"/>
        <v>2392</v>
      </c>
      <c r="I6" s="53" t="str">
        <f t="shared" ref="I6:I22" si="5">IF(O6="XETA","Xetra","Tradegate")</f>
        <v>Tradegate</v>
      </c>
      <c r="J6" s="53"/>
      <c r="K6" s="104">
        <v>852745894</v>
      </c>
      <c r="L6" s="2">
        <v>400</v>
      </c>
      <c r="M6" s="2">
        <v>5.98</v>
      </c>
      <c r="N6" s="46">
        <v>45470.430486111109</v>
      </c>
      <c r="O6" s="2" t="s">
        <v>104</v>
      </c>
      <c r="P6" s="2"/>
      <c r="Q6" s="24" t="s">
        <v>40</v>
      </c>
      <c r="R6" s="56">
        <f>SUMIF(I:I,$Q$6,E:E)</f>
        <v>3050</v>
      </c>
      <c r="S6" s="107">
        <f>ROUND(SUMIF(I:I,$Q$6,H:H),2)</f>
        <v>18221.02</v>
      </c>
    </row>
    <row r="7" spans="1:19" ht="14.4">
      <c r="A7" s="47" t="s">
        <v>41</v>
      </c>
      <c r="B7" s="98">
        <f t="shared" si="3"/>
        <v>45470.439293981479</v>
      </c>
      <c r="C7" s="47">
        <f t="shared" si="0"/>
        <v>45470.439293981479</v>
      </c>
      <c r="D7" s="47" t="s">
        <v>42</v>
      </c>
      <c r="E7" s="51">
        <f t="shared" si="4"/>
        <v>16</v>
      </c>
      <c r="F7" s="48">
        <f t="shared" si="1"/>
        <v>5.96</v>
      </c>
      <c r="G7" s="48" t="s">
        <v>48</v>
      </c>
      <c r="H7" s="49">
        <f t="shared" si="2"/>
        <v>95.36</v>
      </c>
      <c r="I7" s="53" t="str">
        <f t="shared" si="5"/>
        <v>Xetra</v>
      </c>
      <c r="J7" s="53" t="s">
        <v>105</v>
      </c>
      <c r="K7" s="104">
        <v>2690817520045</v>
      </c>
      <c r="L7" s="2">
        <v>16</v>
      </c>
      <c r="M7" s="2">
        <v>5.96</v>
      </c>
      <c r="N7" s="46">
        <v>45470.439293981479</v>
      </c>
      <c r="O7" s="2" t="s">
        <v>79</v>
      </c>
      <c r="P7" s="2"/>
      <c r="Q7" s="24" t="s">
        <v>120</v>
      </c>
      <c r="R7" s="56">
        <f>SUMIF(I:I,$Q$7,E:E)</f>
        <v>1200</v>
      </c>
      <c r="S7" s="59">
        <f>ROUND(SUMIF(I:I,$Q$7,H:H),2)</f>
        <v>7176</v>
      </c>
    </row>
    <row r="8" spans="1:19" ht="15" thickBot="1">
      <c r="A8" s="47" t="s">
        <v>41</v>
      </c>
      <c r="B8" s="98">
        <f t="shared" si="3"/>
        <v>45470.439293981479</v>
      </c>
      <c r="C8" s="47">
        <f t="shared" si="0"/>
        <v>45470.439293981479</v>
      </c>
      <c r="D8" s="47" t="s">
        <v>42</v>
      </c>
      <c r="E8" s="51">
        <f t="shared" si="4"/>
        <v>20</v>
      </c>
      <c r="F8" s="48">
        <f t="shared" si="1"/>
        <v>5.96</v>
      </c>
      <c r="G8" s="48" t="s">
        <v>48</v>
      </c>
      <c r="H8" s="49">
        <f t="shared" si="2"/>
        <v>119.2</v>
      </c>
      <c r="I8" s="53" t="str">
        <f t="shared" si="5"/>
        <v>Xetra</v>
      </c>
      <c r="J8" s="53" t="s">
        <v>106</v>
      </c>
      <c r="K8" s="104">
        <v>2690817519045</v>
      </c>
      <c r="L8" s="2">
        <v>20</v>
      </c>
      <c r="M8" s="2">
        <v>5.96</v>
      </c>
      <c r="N8" s="46">
        <v>45470.439293981479</v>
      </c>
      <c r="O8" s="2" t="s">
        <v>79</v>
      </c>
      <c r="P8" s="2"/>
      <c r="Q8" s="37" t="s">
        <v>30</v>
      </c>
      <c r="R8" s="58">
        <f>ROUND((SUM(S6:S7)/SUM(R6:R7)),4)</f>
        <v>5.9757999999999996</v>
      </c>
      <c r="S8" s="57"/>
    </row>
    <row r="9" spans="1:19" ht="14.4">
      <c r="A9" s="47" t="s">
        <v>41</v>
      </c>
      <c r="B9" s="98">
        <f t="shared" si="3"/>
        <v>45470.439293981479</v>
      </c>
      <c r="C9" s="47">
        <f t="shared" si="0"/>
        <v>45470.439293981479</v>
      </c>
      <c r="D9" s="47" t="s">
        <v>42</v>
      </c>
      <c r="E9" s="51">
        <f t="shared" si="4"/>
        <v>131</v>
      </c>
      <c r="F9" s="48">
        <f t="shared" si="1"/>
        <v>5.96</v>
      </c>
      <c r="G9" s="48" t="s">
        <v>48</v>
      </c>
      <c r="H9" s="49">
        <f t="shared" si="2"/>
        <v>780.76</v>
      </c>
      <c r="I9" s="53" t="str">
        <f t="shared" si="5"/>
        <v>Xetra</v>
      </c>
      <c r="J9" s="53" t="s">
        <v>107</v>
      </c>
      <c r="K9" s="104">
        <v>2690817518045</v>
      </c>
      <c r="L9" s="2">
        <v>131</v>
      </c>
      <c r="M9" s="2">
        <v>5.96</v>
      </c>
      <c r="N9" s="46">
        <v>45470.439293981479</v>
      </c>
      <c r="O9" s="2" t="s">
        <v>79</v>
      </c>
      <c r="P9" s="2"/>
    </row>
    <row r="10" spans="1:19" ht="14.4">
      <c r="A10" s="47" t="s">
        <v>41</v>
      </c>
      <c r="B10" s="98">
        <f t="shared" si="3"/>
        <v>45470.447905092595</v>
      </c>
      <c r="C10" s="47">
        <f t="shared" si="0"/>
        <v>45470.447905092595</v>
      </c>
      <c r="D10" s="47" t="s">
        <v>42</v>
      </c>
      <c r="E10" s="51">
        <f t="shared" si="4"/>
        <v>23</v>
      </c>
      <c r="F10" s="48">
        <f t="shared" si="1"/>
        <v>5.96</v>
      </c>
      <c r="G10" s="48" t="s">
        <v>48</v>
      </c>
      <c r="H10" s="49">
        <f t="shared" si="2"/>
        <v>137.08000000000001</v>
      </c>
      <c r="I10" s="53" t="str">
        <f t="shared" si="5"/>
        <v>Xetra</v>
      </c>
      <c r="J10" s="53" t="s">
        <v>108</v>
      </c>
      <c r="K10" s="104">
        <v>2690828234045</v>
      </c>
      <c r="L10" s="2">
        <v>23</v>
      </c>
      <c r="M10" s="2">
        <v>5.96</v>
      </c>
      <c r="N10" s="46">
        <v>45470.447905092595</v>
      </c>
      <c r="O10" s="2" t="s">
        <v>79</v>
      </c>
      <c r="P10" s="2"/>
      <c r="Q10" s="2"/>
      <c r="R10" s="2"/>
      <c r="S10" s="2"/>
    </row>
    <row r="11" spans="1:19" ht="15" thickBot="1">
      <c r="A11" s="47" t="s">
        <v>41</v>
      </c>
      <c r="B11" s="98">
        <f t="shared" si="3"/>
        <v>45470.523738425924</v>
      </c>
      <c r="C11" s="47">
        <f t="shared" si="0"/>
        <v>45470.523738425924</v>
      </c>
      <c r="D11" s="47" t="s">
        <v>42</v>
      </c>
      <c r="E11" s="51">
        <f t="shared" si="4"/>
        <v>500</v>
      </c>
      <c r="F11" s="48">
        <f t="shared" si="1"/>
        <v>5.98</v>
      </c>
      <c r="G11" s="48" t="s">
        <v>48</v>
      </c>
      <c r="H11" s="49">
        <f t="shared" si="2"/>
        <v>2990</v>
      </c>
      <c r="I11" s="53" t="str">
        <f t="shared" si="5"/>
        <v>Xetra</v>
      </c>
      <c r="J11" s="53" t="s">
        <v>109</v>
      </c>
      <c r="K11" s="104">
        <v>2690958025045</v>
      </c>
      <c r="L11" s="2">
        <v>500</v>
      </c>
      <c r="M11" s="2">
        <v>5.98</v>
      </c>
      <c r="N11" s="46">
        <v>45470.523738425924</v>
      </c>
      <c r="O11" s="2" t="s">
        <v>79</v>
      </c>
      <c r="P11" s="2"/>
      <c r="Q11" s="2"/>
      <c r="R11" s="2"/>
      <c r="S11" s="2"/>
    </row>
    <row r="12" spans="1:19" ht="14.4">
      <c r="A12" s="47" t="s">
        <v>41</v>
      </c>
      <c r="B12" s="98">
        <f t="shared" si="3"/>
        <v>45470.545439814814</v>
      </c>
      <c r="C12" s="47">
        <f t="shared" si="0"/>
        <v>45470.545439814814</v>
      </c>
      <c r="D12" s="47" t="s">
        <v>42</v>
      </c>
      <c r="E12" s="51">
        <f t="shared" si="4"/>
        <v>16</v>
      </c>
      <c r="F12" s="48">
        <f t="shared" si="1"/>
        <v>5.94</v>
      </c>
      <c r="G12" s="48" t="s">
        <v>48</v>
      </c>
      <c r="H12" s="49">
        <f t="shared" si="2"/>
        <v>95.04</v>
      </c>
      <c r="I12" s="53" t="str">
        <f t="shared" si="5"/>
        <v>Xetra</v>
      </c>
      <c r="J12" s="53" t="s">
        <v>110</v>
      </c>
      <c r="K12" s="104">
        <v>2690978275045</v>
      </c>
      <c r="L12" s="2">
        <v>16</v>
      </c>
      <c r="M12" s="2">
        <v>5.94</v>
      </c>
      <c r="N12" s="46">
        <v>45470.545439814814</v>
      </c>
      <c r="O12" s="2" t="s">
        <v>79</v>
      </c>
      <c r="P12" s="2"/>
      <c r="Q12" s="91" t="s">
        <v>52</v>
      </c>
      <c r="R12" s="22" t="s">
        <v>31</v>
      </c>
      <c r="S12" s="2"/>
    </row>
    <row r="13" spans="1:19" ht="14.4">
      <c r="A13" s="47" t="s">
        <v>41</v>
      </c>
      <c r="B13" s="98">
        <f t="shared" si="3"/>
        <v>45470.60396990741</v>
      </c>
      <c r="C13" s="47">
        <f t="shared" si="0"/>
        <v>45470.60396990741</v>
      </c>
      <c r="D13" s="47" t="s">
        <v>42</v>
      </c>
      <c r="E13" s="51">
        <f t="shared" si="4"/>
        <v>500</v>
      </c>
      <c r="F13" s="48">
        <f t="shared" si="1"/>
        <v>5.98</v>
      </c>
      <c r="G13" s="48" t="s">
        <v>48</v>
      </c>
      <c r="H13" s="49">
        <f t="shared" si="2"/>
        <v>2990</v>
      </c>
      <c r="I13" s="53" t="str">
        <f t="shared" si="5"/>
        <v>Xetra</v>
      </c>
      <c r="J13" s="53" t="s">
        <v>111</v>
      </c>
      <c r="K13" s="104">
        <v>2691045973045</v>
      </c>
      <c r="L13" s="2">
        <v>500</v>
      </c>
      <c r="M13" s="2">
        <v>5.98</v>
      </c>
      <c r="N13" s="46">
        <v>45470.60396990741</v>
      </c>
      <c r="O13" s="2" t="s">
        <v>79</v>
      </c>
      <c r="P13" s="2"/>
      <c r="Q13" s="92" t="s">
        <v>53</v>
      </c>
      <c r="R13" s="21" t="s">
        <v>54</v>
      </c>
      <c r="S13" s="2"/>
    </row>
    <row r="14" spans="1:19" ht="14.4">
      <c r="A14" s="47" t="s">
        <v>41</v>
      </c>
      <c r="B14" s="98">
        <f t="shared" si="3"/>
        <v>45470.624884259261</v>
      </c>
      <c r="C14" s="47">
        <f t="shared" si="0"/>
        <v>45470.624884259261</v>
      </c>
      <c r="D14" s="47" t="s">
        <v>42</v>
      </c>
      <c r="E14" s="51">
        <f t="shared" si="4"/>
        <v>27</v>
      </c>
      <c r="F14" s="48">
        <f t="shared" si="1"/>
        <v>5.96</v>
      </c>
      <c r="G14" s="48" t="s">
        <v>48</v>
      </c>
      <c r="H14" s="49">
        <f t="shared" si="2"/>
        <v>160.91999999999999</v>
      </c>
      <c r="I14" s="53" t="str">
        <f t="shared" si="5"/>
        <v>Xetra</v>
      </c>
      <c r="J14" s="53" t="s">
        <v>112</v>
      </c>
      <c r="K14" s="104">
        <v>2691077139045</v>
      </c>
      <c r="L14" s="2">
        <v>27</v>
      </c>
      <c r="M14" s="2">
        <v>5.96</v>
      </c>
      <c r="N14" s="46">
        <v>45470.624884259261</v>
      </c>
      <c r="O14" s="2" t="s">
        <v>79</v>
      </c>
      <c r="P14" s="2"/>
      <c r="Q14" s="92" t="s">
        <v>58</v>
      </c>
      <c r="R14" s="21" t="s">
        <v>41</v>
      </c>
      <c r="S14" s="2"/>
    </row>
    <row r="15" spans="1:19" ht="14.25" customHeight="1">
      <c r="A15" s="47" t="s">
        <v>41</v>
      </c>
      <c r="B15" s="98">
        <f t="shared" si="3"/>
        <v>45470.624884259261</v>
      </c>
      <c r="C15" s="47">
        <f t="shared" si="0"/>
        <v>45470.624884259261</v>
      </c>
      <c r="D15" s="47" t="s">
        <v>42</v>
      </c>
      <c r="E15" s="51">
        <f t="shared" si="4"/>
        <v>134</v>
      </c>
      <c r="F15" s="48">
        <f t="shared" si="1"/>
        <v>5.96</v>
      </c>
      <c r="G15" s="48" t="s">
        <v>48</v>
      </c>
      <c r="H15" s="49">
        <f t="shared" si="2"/>
        <v>798.64</v>
      </c>
      <c r="I15" s="53" t="str">
        <f t="shared" si="5"/>
        <v>Xetra</v>
      </c>
      <c r="J15" s="53" t="s">
        <v>113</v>
      </c>
      <c r="K15" s="104">
        <v>2691077138045</v>
      </c>
      <c r="L15" s="2">
        <v>134</v>
      </c>
      <c r="M15" s="2">
        <v>5.96</v>
      </c>
      <c r="N15" s="46">
        <v>45470.624884259261</v>
      </c>
      <c r="O15" s="2" t="s">
        <v>79</v>
      </c>
      <c r="Q15" s="92" t="s">
        <v>50</v>
      </c>
      <c r="R15" s="21" t="s">
        <v>60</v>
      </c>
      <c r="S15" s="2"/>
    </row>
    <row r="16" spans="1:19" ht="14.25" customHeight="1">
      <c r="A16" s="47" t="s">
        <v>41</v>
      </c>
      <c r="B16" s="98">
        <f t="shared" si="3"/>
        <v>45470.624884259261</v>
      </c>
      <c r="C16" s="47">
        <f t="shared" si="0"/>
        <v>45470.624884259261</v>
      </c>
      <c r="D16" s="47" t="s">
        <v>42</v>
      </c>
      <c r="E16" s="51">
        <f t="shared" si="4"/>
        <v>500</v>
      </c>
      <c r="F16" s="48">
        <f t="shared" si="1"/>
        <v>5.98</v>
      </c>
      <c r="G16" s="48" t="s">
        <v>48</v>
      </c>
      <c r="H16" s="49">
        <f t="shared" si="2"/>
        <v>2990</v>
      </c>
      <c r="I16" s="53" t="str">
        <f t="shared" si="5"/>
        <v>Xetra</v>
      </c>
      <c r="J16" s="53" t="s">
        <v>114</v>
      </c>
      <c r="K16" s="104">
        <v>2691077137045</v>
      </c>
      <c r="L16" s="2">
        <v>500</v>
      </c>
      <c r="M16" s="2">
        <v>5.98</v>
      </c>
      <c r="N16" s="46">
        <v>45470.624884259261</v>
      </c>
      <c r="O16" s="2" t="s">
        <v>79</v>
      </c>
      <c r="Q16" s="92" t="s">
        <v>51</v>
      </c>
      <c r="R16" s="21" t="s">
        <v>42</v>
      </c>
    </row>
    <row r="17" spans="1:26" ht="14.25" customHeight="1">
      <c r="A17" s="47" t="s">
        <v>41</v>
      </c>
      <c r="B17" s="98">
        <f t="shared" si="3"/>
        <v>45470.624884259261</v>
      </c>
      <c r="C17" s="47">
        <f t="shared" si="0"/>
        <v>45470.624884259261</v>
      </c>
      <c r="D17" s="47" t="s">
        <v>42</v>
      </c>
      <c r="E17" s="51">
        <f t="shared" si="4"/>
        <v>16</v>
      </c>
      <c r="F17" s="48">
        <f t="shared" si="1"/>
        <v>5.96</v>
      </c>
      <c r="G17" s="48" t="s">
        <v>48</v>
      </c>
      <c r="H17" s="49">
        <f t="shared" si="2"/>
        <v>95.36</v>
      </c>
      <c r="I17" s="53" t="str">
        <f t="shared" si="5"/>
        <v>Xetra</v>
      </c>
      <c r="J17" s="53" t="s">
        <v>115</v>
      </c>
      <c r="K17" s="104">
        <v>2691077136045</v>
      </c>
      <c r="L17" s="2">
        <v>16</v>
      </c>
      <c r="M17" s="2">
        <v>5.96</v>
      </c>
      <c r="N17" s="46">
        <v>45470.624884259261</v>
      </c>
      <c r="O17" s="2" t="s">
        <v>79</v>
      </c>
      <c r="Q17" s="92" t="s">
        <v>47</v>
      </c>
      <c r="R17" s="21" t="s">
        <v>48</v>
      </c>
    </row>
    <row r="18" spans="1:26" ht="14.25" customHeight="1" thickBot="1">
      <c r="A18" s="47" t="s">
        <v>41</v>
      </c>
      <c r="B18" s="98">
        <f t="shared" si="3"/>
        <v>45470.645810185182</v>
      </c>
      <c r="C18" s="47">
        <f t="shared" si="0"/>
        <v>45470.645810185182</v>
      </c>
      <c r="D18" s="47" t="s">
        <v>42</v>
      </c>
      <c r="E18" s="51">
        <f t="shared" si="4"/>
        <v>400</v>
      </c>
      <c r="F18" s="48">
        <f t="shared" si="1"/>
        <v>5.98</v>
      </c>
      <c r="G18" s="48" t="s">
        <v>48</v>
      </c>
      <c r="H18" s="49">
        <f t="shared" si="2"/>
        <v>2392</v>
      </c>
      <c r="I18" s="53" t="str">
        <f t="shared" si="5"/>
        <v>Tradegate</v>
      </c>
      <c r="J18" s="53"/>
      <c r="K18" s="104">
        <v>852746102</v>
      </c>
      <c r="L18" s="2">
        <v>400</v>
      </c>
      <c r="M18" s="2">
        <v>5.98</v>
      </c>
      <c r="N18" s="46">
        <v>45470.645810185182</v>
      </c>
      <c r="O18" s="2" t="s">
        <v>104</v>
      </c>
      <c r="Q18" s="93" t="s">
        <v>59</v>
      </c>
      <c r="R18" s="20" t="s">
        <v>32</v>
      </c>
    </row>
    <row r="19" spans="1:26" ht="14.25" customHeight="1">
      <c r="A19" s="47" t="s">
        <v>41</v>
      </c>
      <c r="B19" s="98">
        <f t="shared" si="3"/>
        <v>45470.699803240743</v>
      </c>
      <c r="C19" s="47">
        <f t="shared" si="0"/>
        <v>45470.699803240743</v>
      </c>
      <c r="D19" s="47" t="s">
        <v>42</v>
      </c>
      <c r="E19" s="51">
        <f t="shared" si="4"/>
        <v>667</v>
      </c>
      <c r="F19" s="48">
        <f t="shared" si="1"/>
        <v>5.98</v>
      </c>
      <c r="G19" s="48" t="s">
        <v>48</v>
      </c>
      <c r="H19" s="49">
        <f t="shared" si="2"/>
        <v>3988.6600000000003</v>
      </c>
      <c r="I19" s="53" t="str">
        <f t="shared" si="5"/>
        <v>Xetra</v>
      </c>
      <c r="J19" s="53" t="s">
        <v>116</v>
      </c>
      <c r="K19" s="104">
        <v>2691276590045</v>
      </c>
      <c r="L19" s="2">
        <v>667</v>
      </c>
      <c r="M19" s="2">
        <v>5.98</v>
      </c>
      <c r="N19" s="46">
        <v>45470.699803240743</v>
      </c>
      <c r="O19" s="2" t="s">
        <v>79</v>
      </c>
    </row>
    <row r="20" spans="1:26" ht="14.25" customHeight="1">
      <c r="A20" s="47" t="s">
        <v>41</v>
      </c>
      <c r="B20" s="98">
        <f t="shared" si="3"/>
        <v>45470.708321759259</v>
      </c>
      <c r="C20" s="47">
        <f t="shared" si="0"/>
        <v>45470.708321759259</v>
      </c>
      <c r="D20" s="47" t="s">
        <v>42</v>
      </c>
      <c r="E20" s="51">
        <f t="shared" si="4"/>
        <v>416</v>
      </c>
      <c r="F20" s="48">
        <f t="shared" si="1"/>
        <v>5.96</v>
      </c>
      <c r="G20" s="48" t="s">
        <v>48</v>
      </c>
      <c r="H20" s="49">
        <f t="shared" si="2"/>
        <v>2479.36</v>
      </c>
      <c r="I20" s="53" t="str">
        <f t="shared" si="5"/>
        <v>Xetra</v>
      </c>
      <c r="J20" s="53" t="s">
        <v>117</v>
      </c>
      <c r="K20" s="104">
        <v>2691300867045</v>
      </c>
      <c r="L20" s="2">
        <v>416</v>
      </c>
      <c r="M20" s="2">
        <v>5.96</v>
      </c>
      <c r="N20" s="46">
        <v>45470.708321759259</v>
      </c>
      <c r="O20" s="2" t="s">
        <v>79</v>
      </c>
    </row>
    <row r="21" spans="1:26" ht="14.25" customHeight="1">
      <c r="A21" s="47" t="s">
        <v>41</v>
      </c>
      <c r="B21" s="98">
        <f t="shared" si="3"/>
        <v>45470.708321759259</v>
      </c>
      <c r="C21" s="47">
        <f t="shared" si="0"/>
        <v>45470.708321759259</v>
      </c>
      <c r="D21" s="47" t="s">
        <v>42</v>
      </c>
      <c r="E21" s="51">
        <f t="shared" si="4"/>
        <v>68</v>
      </c>
      <c r="F21" s="48">
        <f t="shared" si="1"/>
        <v>5.96</v>
      </c>
      <c r="G21" s="48" t="s">
        <v>48</v>
      </c>
      <c r="H21" s="49">
        <f t="shared" si="2"/>
        <v>405.28</v>
      </c>
      <c r="I21" s="53" t="str">
        <f t="shared" si="5"/>
        <v>Xetra</v>
      </c>
      <c r="J21" s="53" t="s">
        <v>118</v>
      </c>
      <c r="K21" s="104">
        <v>2691300866045</v>
      </c>
      <c r="L21" s="2">
        <v>68</v>
      </c>
      <c r="M21" s="2">
        <v>5.96</v>
      </c>
      <c r="N21" s="46">
        <v>45470.708321759259</v>
      </c>
      <c r="O21" s="2" t="s">
        <v>79</v>
      </c>
    </row>
    <row r="22" spans="1:26" ht="14.25" customHeight="1">
      <c r="A22" s="47" t="s">
        <v>41</v>
      </c>
      <c r="B22" s="98">
        <f t="shared" si="3"/>
        <v>45470.708321759259</v>
      </c>
      <c r="C22" s="47">
        <f t="shared" si="0"/>
        <v>45470.708321759259</v>
      </c>
      <c r="D22" s="47" t="s">
        <v>42</v>
      </c>
      <c r="E22" s="51">
        <f t="shared" si="4"/>
        <v>16</v>
      </c>
      <c r="F22" s="48">
        <f t="shared" si="1"/>
        <v>5.96</v>
      </c>
      <c r="G22" s="48" t="s">
        <v>48</v>
      </c>
      <c r="H22" s="49">
        <f t="shared" si="2"/>
        <v>95.36</v>
      </c>
      <c r="I22" s="53" t="str">
        <f t="shared" si="5"/>
        <v>Xetra</v>
      </c>
      <c r="J22" s="53" t="s">
        <v>119</v>
      </c>
      <c r="K22" s="106">
        <v>2691300865045</v>
      </c>
      <c r="L22" s="2">
        <v>16</v>
      </c>
      <c r="M22" s="2">
        <v>5.96</v>
      </c>
      <c r="N22" s="46">
        <v>45470.708321759259</v>
      </c>
      <c r="O22" s="2" t="s">
        <v>79</v>
      </c>
    </row>
    <row r="23" spans="1:26" ht="14.25" customHeight="1">
      <c r="A23" s="47"/>
      <c r="B23" s="98"/>
      <c r="C23" s="47"/>
      <c r="D23" s="47"/>
      <c r="E23" s="51"/>
      <c r="F23" s="48"/>
      <c r="G23" s="48"/>
      <c r="H23" s="49"/>
      <c r="I23" s="53"/>
      <c r="J23" s="53"/>
      <c r="K23" s="106"/>
      <c r="L23" s="2"/>
      <c r="M23" s="2"/>
      <c r="N23" s="46"/>
      <c r="O23" s="2"/>
    </row>
    <row r="24" spans="1:26" ht="14.25" customHeight="1">
      <c r="A24" s="47"/>
      <c r="B24" s="98"/>
      <c r="C24" s="47"/>
      <c r="D24" s="47"/>
      <c r="E24" s="51"/>
      <c r="F24" s="48"/>
      <c r="G24" s="48"/>
      <c r="H24" s="49"/>
      <c r="I24" s="53"/>
      <c r="J24" s="53"/>
      <c r="K24" s="106"/>
      <c r="L24" s="2"/>
      <c r="M24" s="2"/>
      <c r="N24" s="46"/>
      <c r="O24" s="2"/>
    </row>
    <row r="25" spans="1:26" ht="14.25" customHeight="1">
      <c r="A25" s="47"/>
      <c r="B25" s="98"/>
      <c r="C25" s="47"/>
      <c r="D25" s="47"/>
      <c r="E25" s="51"/>
      <c r="F25" s="48"/>
      <c r="G25" s="48"/>
      <c r="H25" s="49"/>
      <c r="I25" s="53"/>
      <c r="J25" s="53"/>
      <c r="K25" s="106"/>
      <c r="L25" s="2"/>
      <c r="M25" s="2"/>
      <c r="N25" s="46"/>
      <c r="O25" s="2"/>
    </row>
    <row r="26" spans="1:26" ht="14.25" customHeight="1">
      <c r="A26" s="47"/>
      <c r="B26" s="98"/>
      <c r="C26" s="47"/>
      <c r="D26" s="47"/>
      <c r="E26" s="51"/>
      <c r="F26" s="48"/>
      <c r="G26" s="48"/>
      <c r="H26" s="49"/>
      <c r="I26" s="53"/>
      <c r="J26" s="53"/>
      <c r="K26" s="106"/>
      <c r="L26" s="2"/>
      <c r="M26" s="2"/>
      <c r="N26" s="46"/>
      <c r="O26" s="2"/>
    </row>
    <row r="27" spans="1:26" ht="14.25" customHeight="1">
      <c r="A27" s="47"/>
      <c r="B27" s="98"/>
      <c r="C27" s="47"/>
      <c r="D27" s="47"/>
      <c r="E27" s="51"/>
      <c r="F27" s="48"/>
      <c r="G27" s="48"/>
      <c r="H27" s="49"/>
      <c r="I27" s="53"/>
      <c r="J27" s="53"/>
      <c r="K27" s="106"/>
      <c r="L27" s="2"/>
      <c r="M27" s="2"/>
      <c r="N27" s="46"/>
      <c r="O27" s="2"/>
    </row>
    <row r="28" spans="1:26" ht="14.25" customHeight="1">
      <c r="A28" s="47"/>
      <c r="B28" s="98"/>
      <c r="C28" s="47"/>
      <c r="D28" s="47"/>
      <c r="E28" s="51"/>
      <c r="F28" s="48"/>
      <c r="G28" s="48"/>
      <c r="H28" s="49"/>
      <c r="I28" s="53"/>
      <c r="J28" s="53"/>
      <c r="K28" s="106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/>
      <c r="B29" s="98"/>
      <c r="C29" s="47"/>
      <c r="D29" s="47"/>
      <c r="E29" s="51"/>
      <c r="F29" s="48"/>
      <c r="G29" s="48"/>
      <c r="H29" s="49"/>
      <c r="I29" s="53"/>
      <c r="J29" s="53"/>
      <c r="K29" s="106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2857-06F0-4DF2-8195-FDA8A506DDD4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62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45469.393090277779</v>
      </c>
      <c r="C5" s="47">
        <f t="shared" ref="C5:C21" si="0">N5</f>
        <v>45469.393090277779</v>
      </c>
      <c r="D5" s="47" t="s">
        <v>42</v>
      </c>
      <c r="E5" s="51">
        <f>L5</f>
        <v>16</v>
      </c>
      <c r="F5" s="48">
        <f t="shared" ref="F5:F21" si="1">M5</f>
        <v>5.92</v>
      </c>
      <c r="G5" s="48" t="s">
        <v>48</v>
      </c>
      <c r="H5" s="49">
        <f t="shared" ref="H5:H21" si="2">IF(L5=0," ",E5*F5)</f>
        <v>94.72</v>
      </c>
      <c r="I5" s="53" t="s">
        <v>61</v>
      </c>
      <c r="J5" s="53" t="s">
        <v>80</v>
      </c>
      <c r="K5" s="104">
        <v>2690292157045</v>
      </c>
      <c r="L5" s="2">
        <v>16</v>
      </c>
      <c r="M5" s="2">
        <v>5.92</v>
      </c>
      <c r="N5" s="46">
        <v>45469.393090277779</v>
      </c>
      <c r="O5" s="2" t="s">
        <v>79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1" si="3">N6</f>
        <v>45469.41265046296</v>
      </c>
      <c r="C6" s="47">
        <f t="shared" si="0"/>
        <v>45469.41265046296</v>
      </c>
      <c r="D6" s="47" t="s">
        <v>42</v>
      </c>
      <c r="E6" s="51">
        <f t="shared" ref="E6:E21" si="4">L6</f>
        <v>16</v>
      </c>
      <c r="F6" s="48">
        <f t="shared" si="1"/>
        <v>5.92</v>
      </c>
      <c r="G6" s="48" t="s">
        <v>48</v>
      </c>
      <c r="H6" s="49">
        <f t="shared" si="2"/>
        <v>94.72</v>
      </c>
      <c r="I6" s="53" t="s">
        <v>61</v>
      </c>
      <c r="J6" s="53" t="s">
        <v>81</v>
      </c>
      <c r="K6" s="104">
        <v>2690242578045</v>
      </c>
      <c r="L6" s="2">
        <v>16</v>
      </c>
      <c r="M6" s="2">
        <v>5.92</v>
      </c>
      <c r="N6" s="46">
        <v>45469.41265046296</v>
      </c>
      <c r="O6" s="2" t="s">
        <v>79</v>
      </c>
      <c r="P6" s="2"/>
      <c r="Q6" s="24" t="s">
        <v>40</v>
      </c>
      <c r="R6" s="56">
        <f>SUMIF(I:I,$Q$6,E:E)</f>
        <v>3194</v>
      </c>
      <c r="S6" s="59">
        <f>ROUND(SUMIF(I:I,$Q$6,H:H),2)</f>
        <v>18892.84</v>
      </c>
    </row>
    <row r="7" spans="1:19" ht="15" thickBot="1">
      <c r="A7" s="47" t="s">
        <v>41</v>
      </c>
      <c r="B7" s="98">
        <f t="shared" si="3"/>
        <v>45469.448275462964</v>
      </c>
      <c r="C7" s="47">
        <f t="shared" si="0"/>
        <v>45469.448275462964</v>
      </c>
      <c r="D7" s="47" t="s">
        <v>42</v>
      </c>
      <c r="E7" s="51">
        <f t="shared" si="4"/>
        <v>225</v>
      </c>
      <c r="F7" s="48">
        <f t="shared" si="1"/>
        <v>5.94</v>
      </c>
      <c r="G7" s="48" t="s">
        <v>48</v>
      </c>
      <c r="H7" s="49">
        <f t="shared" si="2"/>
        <v>1336.5</v>
      </c>
      <c r="I7" s="53" t="s">
        <v>61</v>
      </c>
      <c r="J7" s="53" t="s">
        <v>82</v>
      </c>
      <c r="K7" s="104">
        <v>2690242577045</v>
      </c>
      <c r="L7" s="2">
        <v>225</v>
      </c>
      <c r="M7" s="2">
        <v>5.94</v>
      </c>
      <c r="N7" s="46">
        <v>45469.448275462964</v>
      </c>
      <c r="O7" s="2" t="s">
        <v>79</v>
      </c>
      <c r="P7" s="2"/>
      <c r="Q7" s="37" t="s">
        <v>30</v>
      </c>
      <c r="R7" s="58">
        <f>ROUND((S6/R6),4)</f>
        <v>5.9150999999999998</v>
      </c>
      <c r="S7" s="57"/>
    </row>
    <row r="8" spans="1:19" ht="14.4">
      <c r="A8" s="47" t="s">
        <v>41</v>
      </c>
      <c r="B8" s="98">
        <f t="shared" si="3"/>
        <v>45469.465266203704</v>
      </c>
      <c r="C8" s="47">
        <f t="shared" si="0"/>
        <v>45469.465266203704</v>
      </c>
      <c r="D8" s="47" t="s">
        <v>42</v>
      </c>
      <c r="E8" s="51">
        <f t="shared" si="4"/>
        <v>43</v>
      </c>
      <c r="F8" s="48">
        <f t="shared" si="1"/>
        <v>5.94</v>
      </c>
      <c r="G8" s="48" t="s">
        <v>48</v>
      </c>
      <c r="H8" s="49">
        <f t="shared" si="2"/>
        <v>255.42000000000002</v>
      </c>
      <c r="I8" s="53" t="s">
        <v>61</v>
      </c>
      <c r="J8" s="53" t="s">
        <v>83</v>
      </c>
      <c r="K8" s="104">
        <v>2690242529045</v>
      </c>
      <c r="L8" s="2">
        <v>43</v>
      </c>
      <c r="M8" s="2">
        <v>5.94</v>
      </c>
      <c r="N8" s="46">
        <v>45469.465266203704</v>
      </c>
      <c r="O8" s="2" t="s">
        <v>79</v>
      </c>
      <c r="P8" s="2"/>
    </row>
    <row r="9" spans="1:19" ht="14.4">
      <c r="A9" s="47" t="s">
        <v>41</v>
      </c>
      <c r="B9" s="98">
        <f t="shared" si="3"/>
        <v>45469.480104166665</v>
      </c>
      <c r="C9" s="47">
        <f t="shared" si="0"/>
        <v>45469.480104166665</v>
      </c>
      <c r="D9" s="47" t="s">
        <v>42</v>
      </c>
      <c r="E9" s="51">
        <f t="shared" si="4"/>
        <v>16</v>
      </c>
      <c r="F9" s="48">
        <f t="shared" si="1"/>
        <v>5.9</v>
      </c>
      <c r="G9" s="48" t="s">
        <v>48</v>
      </c>
      <c r="H9" s="49">
        <f t="shared" si="2"/>
        <v>94.4</v>
      </c>
      <c r="I9" s="53" t="s">
        <v>61</v>
      </c>
      <c r="J9" s="53" t="s">
        <v>84</v>
      </c>
      <c r="K9" s="104">
        <v>2690230243045</v>
      </c>
      <c r="L9" s="2">
        <v>16</v>
      </c>
      <c r="M9" s="2">
        <v>5.9</v>
      </c>
      <c r="N9" s="46">
        <v>45469.480104166665</v>
      </c>
      <c r="O9" s="2" t="s">
        <v>79</v>
      </c>
      <c r="P9" s="2"/>
      <c r="Q9" s="2"/>
      <c r="R9" s="2"/>
      <c r="S9" s="2"/>
    </row>
    <row r="10" spans="1:19" ht="15" thickBot="1">
      <c r="A10" s="47" t="s">
        <v>41</v>
      </c>
      <c r="B10" s="98">
        <f t="shared" si="3"/>
        <v>45469.562476851854</v>
      </c>
      <c r="C10" s="47">
        <f t="shared" si="0"/>
        <v>45469.562476851854</v>
      </c>
      <c r="D10" s="47" t="s">
        <v>42</v>
      </c>
      <c r="E10" s="51">
        <f t="shared" si="4"/>
        <v>300</v>
      </c>
      <c r="F10" s="48">
        <f t="shared" si="1"/>
        <v>5.92</v>
      </c>
      <c r="G10" s="48" t="s">
        <v>48</v>
      </c>
      <c r="H10" s="49">
        <f t="shared" si="2"/>
        <v>1776</v>
      </c>
      <c r="I10" s="53" t="s">
        <v>61</v>
      </c>
      <c r="J10" s="53" t="s">
        <v>85</v>
      </c>
      <c r="K10" s="104">
        <v>2690161507045</v>
      </c>
      <c r="L10" s="2">
        <v>300</v>
      </c>
      <c r="M10" s="2">
        <v>5.92</v>
      </c>
      <c r="N10" s="46">
        <v>45469.562476851854</v>
      </c>
      <c r="O10" s="2" t="s">
        <v>79</v>
      </c>
      <c r="P10" s="2"/>
      <c r="Q10" s="2"/>
      <c r="R10" s="2"/>
      <c r="S10" s="2"/>
    </row>
    <row r="11" spans="1:19" ht="14.4">
      <c r="A11" s="47" t="s">
        <v>41</v>
      </c>
      <c r="B11" s="98">
        <f t="shared" si="3"/>
        <v>45469.56753472222</v>
      </c>
      <c r="C11" s="47">
        <f t="shared" si="0"/>
        <v>45469.56753472222</v>
      </c>
      <c r="D11" s="47" t="s">
        <v>42</v>
      </c>
      <c r="E11" s="51">
        <f t="shared" si="4"/>
        <v>16</v>
      </c>
      <c r="F11" s="48">
        <f t="shared" si="1"/>
        <v>5.9</v>
      </c>
      <c r="G11" s="48" t="s">
        <v>48</v>
      </c>
      <c r="H11" s="49">
        <f t="shared" si="2"/>
        <v>94.4</v>
      </c>
      <c r="I11" s="53" t="s">
        <v>61</v>
      </c>
      <c r="J11" s="53" t="s">
        <v>86</v>
      </c>
      <c r="K11" s="104">
        <v>2690090600045</v>
      </c>
      <c r="L11" s="2">
        <v>16</v>
      </c>
      <c r="M11" s="2">
        <v>5.9</v>
      </c>
      <c r="N11" s="46">
        <v>45469.56753472222</v>
      </c>
      <c r="O11" s="2" t="s">
        <v>79</v>
      </c>
      <c r="P11" s="2"/>
      <c r="Q11" s="91" t="s">
        <v>52</v>
      </c>
      <c r="R11" s="22" t="s">
        <v>31</v>
      </c>
      <c r="S11" s="2"/>
    </row>
    <row r="12" spans="1:19" ht="14.4">
      <c r="A12" s="47" t="s">
        <v>41</v>
      </c>
      <c r="B12" s="98">
        <f t="shared" si="3"/>
        <v>45469.599027777775</v>
      </c>
      <c r="C12" s="47">
        <f t="shared" si="0"/>
        <v>45469.599027777775</v>
      </c>
      <c r="D12" s="47" t="s">
        <v>42</v>
      </c>
      <c r="E12" s="51">
        <f t="shared" si="4"/>
        <v>268</v>
      </c>
      <c r="F12" s="48">
        <f t="shared" si="1"/>
        <v>5.9</v>
      </c>
      <c r="G12" s="48" t="s">
        <v>48</v>
      </c>
      <c r="H12" s="49">
        <f t="shared" si="2"/>
        <v>1581.2</v>
      </c>
      <c r="I12" s="53" t="s">
        <v>61</v>
      </c>
      <c r="J12" s="53" t="s">
        <v>87</v>
      </c>
      <c r="K12" s="104">
        <v>2690090598045</v>
      </c>
      <c r="L12" s="2">
        <v>268</v>
      </c>
      <c r="M12" s="2">
        <v>5.9</v>
      </c>
      <c r="N12" s="46">
        <v>45469.599027777775</v>
      </c>
      <c r="O12" s="2" t="s">
        <v>79</v>
      </c>
      <c r="P12" s="2"/>
      <c r="Q12" s="92" t="s">
        <v>53</v>
      </c>
      <c r="R12" s="21" t="s">
        <v>54</v>
      </c>
      <c r="S12" s="2"/>
    </row>
    <row r="13" spans="1:19" ht="14.4">
      <c r="A13" s="47" t="s">
        <v>41</v>
      </c>
      <c r="B13" s="98">
        <f t="shared" si="3"/>
        <v>45469.609988425924</v>
      </c>
      <c r="C13" s="47">
        <f t="shared" si="0"/>
        <v>45469.609988425924</v>
      </c>
      <c r="D13" s="47" t="s">
        <v>42</v>
      </c>
      <c r="E13" s="51">
        <f t="shared" si="4"/>
        <v>16</v>
      </c>
      <c r="F13" s="48">
        <f t="shared" si="1"/>
        <v>5.86</v>
      </c>
      <c r="G13" s="48" t="s">
        <v>48</v>
      </c>
      <c r="H13" s="49">
        <f t="shared" si="2"/>
        <v>93.76</v>
      </c>
      <c r="I13" s="53" t="s">
        <v>61</v>
      </c>
      <c r="J13" s="53" t="s">
        <v>88</v>
      </c>
      <c r="K13" s="104">
        <v>2690090597045</v>
      </c>
      <c r="L13" s="2">
        <v>16</v>
      </c>
      <c r="M13" s="2">
        <v>5.86</v>
      </c>
      <c r="N13" s="46">
        <v>45469.609988425924</v>
      </c>
      <c r="O13" s="2" t="s">
        <v>79</v>
      </c>
      <c r="P13" s="2"/>
      <c r="Q13" s="92" t="s">
        <v>58</v>
      </c>
      <c r="R13" s="21" t="s">
        <v>41</v>
      </c>
      <c r="S13" s="2"/>
    </row>
    <row r="14" spans="1:19" ht="14.4">
      <c r="A14" s="47" t="s">
        <v>41</v>
      </c>
      <c r="B14" s="98">
        <f t="shared" si="3"/>
        <v>45469.619421296295</v>
      </c>
      <c r="C14" s="47">
        <f t="shared" si="0"/>
        <v>45469.619421296295</v>
      </c>
      <c r="D14" s="47" t="s">
        <v>42</v>
      </c>
      <c r="E14" s="51">
        <f t="shared" si="4"/>
        <v>300</v>
      </c>
      <c r="F14" s="48">
        <f t="shared" si="1"/>
        <v>5.88</v>
      </c>
      <c r="G14" s="48" t="s">
        <v>48</v>
      </c>
      <c r="H14" s="49">
        <f t="shared" si="2"/>
        <v>1764</v>
      </c>
      <c r="I14" s="53" t="s">
        <v>61</v>
      </c>
      <c r="J14" s="53" t="s">
        <v>89</v>
      </c>
      <c r="K14" s="104">
        <v>2690088368045</v>
      </c>
      <c r="L14" s="2">
        <v>300</v>
      </c>
      <c r="M14" s="2">
        <v>5.88</v>
      </c>
      <c r="N14" s="46">
        <v>45469.619421296295</v>
      </c>
      <c r="O14" s="2" t="s">
        <v>79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45469.61954861111</v>
      </c>
      <c r="C15" s="47">
        <f t="shared" si="0"/>
        <v>45469.61954861111</v>
      </c>
      <c r="D15" s="47" t="s">
        <v>42</v>
      </c>
      <c r="E15" s="51">
        <f t="shared" si="4"/>
        <v>268</v>
      </c>
      <c r="F15" s="48">
        <f t="shared" si="1"/>
        <v>5.88</v>
      </c>
      <c r="G15" s="48" t="s">
        <v>48</v>
      </c>
      <c r="H15" s="49">
        <f t="shared" si="2"/>
        <v>1575.84</v>
      </c>
      <c r="I15" s="53" t="s">
        <v>61</v>
      </c>
      <c r="J15" s="53" t="s">
        <v>89</v>
      </c>
      <c r="K15" s="104">
        <v>2690088367045</v>
      </c>
      <c r="L15" s="2">
        <v>268</v>
      </c>
      <c r="M15" s="2">
        <v>5.88</v>
      </c>
      <c r="N15" s="46">
        <v>45469.61954861111</v>
      </c>
      <c r="O15" s="2" t="s">
        <v>79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45469.630578703705</v>
      </c>
      <c r="C16" s="47">
        <f t="shared" si="0"/>
        <v>45469.630578703705</v>
      </c>
      <c r="D16" s="47" t="s">
        <v>42</v>
      </c>
      <c r="E16" s="51">
        <f t="shared" si="4"/>
        <v>16</v>
      </c>
      <c r="F16" s="48">
        <f t="shared" si="1"/>
        <v>5.88</v>
      </c>
      <c r="G16" s="48" t="s">
        <v>48</v>
      </c>
      <c r="H16" s="49">
        <f t="shared" si="2"/>
        <v>94.08</v>
      </c>
      <c r="I16" s="53" t="s">
        <v>61</v>
      </c>
      <c r="J16" s="53" t="s">
        <v>90</v>
      </c>
      <c r="K16" s="104">
        <v>2690088366045</v>
      </c>
      <c r="L16" s="2">
        <v>16</v>
      </c>
      <c r="M16" s="2">
        <v>5.88</v>
      </c>
      <c r="N16" s="46">
        <v>45469.630578703705</v>
      </c>
      <c r="O16" s="2" t="s">
        <v>79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45469.634606481479</v>
      </c>
      <c r="C17" s="47">
        <f t="shared" si="0"/>
        <v>45469.634606481479</v>
      </c>
      <c r="D17" s="47" t="s">
        <v>42</v>
      </c>
      <c r="E17" s="51">
        <f t="shared" si="4"/>
        <v>168</v>
      </c>
      <c r="F17" s="48">
        <f t="shared" si="1"/>
        <v>5.92</v>
      </c>
      <c r="G17" s="48" t="s">
        <v>48</v>
      </c>
      <c r="H17" s="49">
        <f t="shared" si="2"/>
        <v>994.56</v>
      </c>
      <c r="I17" s="53" t="s">
        <v>61</v>
      </c>
      <c r="J17" s="53" t="s">
        <v>91</v>
      </c>
      <c r="K17" s="104">
        <v>2690088365045</v>
      </c>
      <c r="L17" s="2">
        <v>168</v>
      </c>
      <c r="M17" s="2">
        <v>5.92</v>
      </c>
      <c r="N17" s="46">
        <v>45469.634606481479</v>
      </c>
      <c r="O17" s="2" t="s">
        <v>79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45469.634618055556</v>
      </c>
      <c r="C18" s="47">
        <f t="shared" si="0"/>
        <v>45469.634618055556</v>
      </c>
      <c r="D18" s="47" t="s">
        <v>42</v>
      </c>
      <c r="E18" s="51">
        <f t="shared" si="4"/>
        <v>55</v>
      </c>
      <c r="F18" s="48">
        <f t="shared" si="1"/>
        <v>5.92</v>
      </c>
      <c r="G18" s="48" t="s">
        <v>48</v>
      </c>
      <c r="H18" s="49">
        <f t="shared" si="2"/>
        <v>325.60000000000002</v>
      </c>
      <c r="I18" s="53" t="s">
        <v>61</v>
      </c>
      <c r="J18" s="53" t="s">
        <v>92</v>
      </c>
      <c r="K18" s="104">
        <v>2690080360045</v>
      </c>
      <c r="L18" s="2">
        <v>55</v>
      </c>
      <c r="M18" s="2">
        <v>5.92</v>
      </c>
      <c r="N18" s="46">
        <v>45469.634618055556</v>
      </c>
      <c r="O18" s="2" t="s">
        <v>79</v>
      </c>
    </row>
    <row r="19" spans="1:26" ht="14.25" customHeight="1">
      <c r="A19" s="47" t="s">
        <v>41</v>
      </c>
      <c r="B19" s="98">
        <f t="shared" si="3"/>
        <v>45469.634618055556</v>
      </c>
      <c r="C19" s="47">
        <f t="shared" si="0"/>
        <v>45469.634618055556</v>
      </c>
      <c r="D19" s="47" t="s">
        <v>42</v>
      </c>
      <c r="E19" s="51">
        <f t="shared" si="4"/>
        <v>162</v>
      </c>
      <c r="F19" s="48">
        <f t="shared" si="1"/>
        <v>5.92</v>
      </c>
      <c r="G19" s="48" t="s">
        <v>48</v>
      </c>
      <c r="H19" s="49">
        <f t="shared" si="2"/>
        <v>959.04</v>
      </c>
      <c r="I19" s="53" t="s">
        <v>61</v>
      </c>
      <c r="J19" s="53" t="s">
        <v>93</v>
      </c>
      <c r="K19" s="104">
        <v>2690061647045</v>
      </c>
      <c r="L19" s="2">
        <v>162</v>
      </c>
      <c r="M19" s="2">
        <v>5.92</v>
      </c>
      <c r="N19" s="46">
        <v>45469.634618055556</v>
      </c>
      <c r="O19" s="2" t="s">
        <v>79</v>
      </c>
    </row>
    <row r="20" spans="1:26" ht="14.25" customHeight="1">
      <c r="A20" s="47" t="s">
        <v>41</v>
      </c>
      <c r="B20" s="98">
        <f t="shared" si="3"/>
        <v>45469.634618055556</v>
      </c>
      <c r="C20" s="47">
        <f t="shared" si="0"/>
        <v>45469.634618055556</v>
      </c>
      <c r="D20" s="47" t="s">
        <v>42</v>
      </c>
      <c r="E20" s="51">
        <f t="shared" si="4"/>
        <v>77</v>
      </c>
      <c r="F20" s="48">
        <f t="shared" si="1"/>
        <v>5.92</v>
      </c>
      <c r="G20" s="48" t="s">
        <v>48</v>
      </c>
      <c r="H20" s="49">
        <f t="shared" si="2"/>
        <v>455.84</v>
      </c>
      <c r="I20" s="53" t="s">
        <v>61</v>
      </c>
      <c r="J20" s="53" t="s">
        <v>94</v>
      </c>
      <c r="K20" s="104">
        <v>2690061443045</v>
      </c>
      <c r="L20" s="2">
        <v>77</v>
      </c>
      <c r="M20" s="2">
        <v>5.92</v>
      </c>
      <c r="N20" s="46">
        <v>45469.634618055556</v>
      </c>
      <c r="O20" s="2" t="s">
        <v>79</v>
      </c>
    </row>
    <row r="21" spans="1:26" ht="14.25" customHeight="1">
      <c r="A21" s="47" t="s">
        <v>41</v>
      </c>
      <c r="B21" s="98">
        <f t="shared" si="3"/>
        <v>45469.636446759258</v>
      </c>
      <c r="C21" s="47">
        <f t="shared" si="0"/>
        <v>45469.636446759258</v>
      </c>
      <c r="D21" s="47" t="s">
        <v>42</v>
      </c>
      <c r="E21" s="51">
        <f t="shared" si="4"/>
        <v>34</v>
      </c>
      <c r="F21" s="48">
        <f t="shared" si="1"/>
        <v>5.88</v>
      </c>
      <c r="G21" s="48" t="s">
        <v>48</v>
      </c>
      <c r="H21" s="49">
        <f t="shared" si="2"/>
        <v>199.92</v>
      </c>
      <c r="I21" s="53" t="s">
        <v>61</v>
      </c>
      <c r="J21" s="53" t="s">
        <v>95</v>
      </c>
      <c r="K21" s="104">
        <v>2690045673045</v>
      </c>
      <c r="L21" s="2">
        <v>34</v>
      </c>
      <c r="M21" s="2">
        <v>5.88</v>
      </c>
      <c r="N21" s="46">
        <v>45469.636446759258</v>
      </c>
      <c r="O21" s="2" t="s">
        <v>79</v>
      </c>
    </row>
    <row r="22" spans="1:26" ht="14.25" customHeight="1">
      <c r="A22" s="47" t="s">
        <v>41</v>
      </c>
      <c r="B22" s="98">
        <f t="shared" ref="B22:B29" si="5">N22</f>
        <v>45469.636446759258</v>
      </c>
      <c r="C22" s="47">
        <f t="shared" ref="C22:C29" si="6">N22</f>
        <v>45469.636446759258</v>
      </c>
      <c r="D22" s="47" t="s">
        <v>42</v>
      </c>
      <c r="E22" s="51">
        <f t="shared" ref="E22:E29" si="7">L22</f>
        <v>16</v>
      </c>
      <c r="F22" s="48">
        <f t="shared" ref="F22:F29" si="8">M22</f>
        <v>5.88</v>
      </c>
      <c r="G22" s="48" t="s">
        <v>48</v>
      </c>
      <c r="H22" s="49">
        <f t="shared" ref="H22:H29" si="9">IF(L22=0," ",E22*F22)</f>
        <v>94.08</v>
      </c>
      <c r="I22" s="53" t="s">
        <v>61</v>
      </c>
      <c r="J22" s="53" t="s">
        <v>96</v>
      </c>
      <c r="K22" s="106">
        <v>2690031469045</v>
      </c>
      <c r="L22" s="2">
        <v>16</v>
      </c>
      <c r="M22" s="2">
        <v>5.88</v>
      </c>
      <c r="N22" s="46">
        <v>45469.636446759258</v>
      </c>
      <c r="O22" s="2" t="s">
        <v>79</v>
      </c>
    </row>
    <row r="23" spans="1:26" ht="14.25" customHeight="1">
      <c r="A23" s="47" t="s">
        <v>41</v>
      </c>
      <c r="B23" s="98">
        <f t="shared" si="5"/>
        <v>45469.636446759258</v>
      </c>
      <c r="C23" s="47">
        <f t="shared" si="6"/>
        <v>45469.636446759258</v>
      </c>
      <c r="D23" s="47" t="s">
        <v>42</v>
      </c>
      <c r="E23" s="51">
        <f t="shared" si="7"/>
        <v>200</v>
      </c>
      <c r="F23" s="48">
        <f t="shared" si="8"/>
        <v>5.88</v>
      </c>
      <c r="G23" s="48" t="s">
        <v>48</v>
      </c>
      <c r="H23" s="49">
        <f t="shared" si="9"/>
        <v>1176</v>
      </c>
      <c r="I23" s="53" t="s">
        <v>61</v>
      </c>
      <c r="J23" s="53" t="s">
        <v>97</v>
      </c>
      <c r="K23" s="106">
        <v>2689989025045</v>
      </c>
      <c r="L23" s="2">
        <v>200</v>
      </c>
      <c r="M23" s="2">
        <v>5.88</v>
      </c>
      <c r="N23" s="46">
        <v>45469.636446759258</v>
      </c>
      <c r="O23" s="2" t="s">
        <v>79</v>
      </c>
    </row>
    <row r="24" spans="1:26" ht="14.25" customHeight="1">
      <c r="A24" s="47" t="s">
        <v>41</v>
      </c>
      <c r="B24" s="98">
        <f t="shared" si="5"/>
        <v>45469.665752314817</v>
      </c>
      <c r="C24" s="47">
        <f t="shared" si="6"/>
        <v>45469.665752314817</v>
      </c>
      <c r="D24" s="47" t="s">
        <v>42</v>
      </c>
      <c r="E24" s="51">
        <f t="shared" si="7"/>
        <v>350</v>
      </c>
      <c r="F24" s="48">
        <f t="shared" si="8"/>
        <v>5.94</v>
      </c>
      <c r="G24" s="48" t="s">
        <v>48</v>
      </c>
      <c r="H24" s="49">
        <f t="shared" si="9"/>
        <v>2079</v>
      </c>
      <c r="I24" s="53" t="s">
        <v>61</v>
      </c>
      <c r="J24" s="53" t="s">
        <v>98</v>
      </c>
      <c r="K24" s="106">
        <v>2689983067045</v>
      </c>
      <c r="L24" s="2">
        <v>350</v>
      </c>
      <c r="M24" s="2">
        <v>5.94</v>
      </c>
      <c r="N24" s="46">
        <v>45469.665752314817</v>
      </c>
      <c r="O24" s="2" t="s">
        <v>79</v>
      </c>
    </row>
    <row r="25" spans="1:26" ht="14.25" customHeight="1">
      <c r="A25" s="47" t="s">
        <v>41</v>
      </c>
      <c r="B25" s="98">
        <f t="shared" si="5"/>
        <v>45469.691921296297</v>
      </c>
      <c r="C25" s="47">
        <f t="shared" si="6"/>
        <v>45469.691921296297</v>
      </c>
      <c r="D25" s="47" t="s">
        <v>42</v>
      </c>
      <c r="E25" s="51">
        <f t="shared" si="7"/>
        <v>16</v>
      </c>
      <c r="F25" s="48">
        <f t="shared" si="8"/>
        <v>5.92</v>
      </c>
      <c r="G25" s="48" t="s">
        <v>48</v>
      </c>
      <c r="H25" s="49">
        <f t="shared" si="9"/>
        <v>94.72</v>
      </c>
      <c r="I25" s="53" t="s">
        <v>61</v>
      </c>
      <c r="J25" s="53" t="s">
        <v>99</v>
      </c>
      <c r="K25" s="106">
        <v>2689872905045</v>
      </c>
      <c r="L25" s="2">
        <v>16</v>
      </c>
      <c r="M25" s="2">
        <v>5.92</v>
      </c>
      <c r="N25" s="46">
        <v>45469.691921296297</v>
      </c>
      <c r="O25" s="2" t="s">
        <v>79</v>
      </c>
    </row>
    <row r="26" spans="1:26" ht="14.25" customHeight="1">
      <c r="A26" s="47" t="s">
        <v>41</v>
      </c>
      <c r="B26" s="98">
        <f t="shared" si="5"/>
        <v>45469.697175925925</v>
      </c>
      <c r="C26" s="47">
        <f t="shared" si="6"/>
        <v>45469.697175925925</v>
      </c>
      <c r="D26" s="47" t="s">
        <v>42</v>
      </c>
      <c r="E26" s="51">
        <f t="shared" si="7"/>
        <v>107</v>
      </c>
      <c r="F26" s="48">
        <f t="shared" si="8"/>
        <v>5.94</v>
      </c>
      <c r="G26" s="48" t="s">
        <v>48</v>
      </c>
      <c r="H26" s="49">
        <f t="shared" si="9"/>
        <v>635.58000000000004</v>
      </c>
      <c r="I26" s="53" t="s">
        <v>61</v>
      </c>
      <c r="J26" s="53" t="s">
        <v>100</v>
      </c>
      <c r="K26" s="106">
        <v>2689846395045</v>
      </c>
      <c r="L26" s="2">
        <v>107</v>
      </c>
      <c r="M26" s="2">
        <v>5.94</v>
      </c>
      <c r="N26" s="46">
        <v>45469.697175925925</v>
      </c>
      <c r="O26" s="2" t="s">
        <v>79</v>
      </c>
    </row>
    <row r="27" spans="1:26" ht="14.25" customHeight="1">
      <c r="A27" s="47" t="s">
        <v>41</v>
      </c>
      <c r="B27" s="98">
        <f t="shared" si="5"/>
        <v>45469.697199074071</v>
      </c>
      <c r="C27" s="47">
        <f t="shared" si="6"/>
        <v>45469.697199074071</v>
      </c>
      <c r="D27" s="47" t="s">
        <v>42</v>
      </c>
      <c r="E27" s="51">
        <f t="shared" si="7"/>
        <v>150</v>
      </c>
      <c r="F27" s="48">
        <f t="shared" si="8"/>
        <v>5.94</v>
      </c>
      <c r="G27" s="48" t="s">
        <v>48</v>
      </c>
      <c r="H27" s="49">
        <f t="shared" si="9"/>
        <v>891.00000000000011</v>
      </c>
      <c r="I27" s="53" t="s">
        <v>61</v>
      </c>
      <c r="J27" s="53" t="s">
        <v>101</v>
      </c>
      <c r="K27" s="106">
        <v>2689819700045</v>
      </c>
      <c r="L27" s="2">
        <v>150</v>
      </c>
      <c r="M27" s="2">
        <v>5.94</v>
      </c>
      <c r="N27" s="46">
        <v>45469.697199074071</v>
      </c>
      <c r="O27" s="2" t="s">
        <v>79</v>
      </c>
    </row>
    <row r="28" spans="1:26" ht="14.25" customHeight="1">
      <c r="A28" s="47" t="s">
        <v>41</v>
      </c>
      <c r="B28" s="98">
        <f t="shared" si="5"/>
        <v>45469.697199074071</v>
      </c>
      <c r="C28" s="47">
        <f t="shared" si="6"/>
        <v>45469.697199074071</v>
      </c>
      <c r="D28" s="47" t="s">
        <v>42</v>
      </c>
      <c r="E28" s="51">
        <f t="shared" si="7"/>
        <v>27</v>
      </c>
      <c r="F28" s="48">
        <f t="shared" si="8"/>
        <v>5.94</v>
      </c>
      <c r="G28" s="48" t="s">
        <v>48</v>
      </c>
      <c r="H28" s="49">
        <f t="shared" si="9"/>
        <v>160.38000000000002</v>
      </c>
      <c r="I28" s="53" t="s">
        <v>61</v>
      </c>
      <c r="J28" s="53" t="s">
        <v>102</v>
      </c>
      <c r="K28" s="106">
        <v>2689762067045</v>
      </c>
      <c r="L28" s="2">
        <v>27</v>
      </c>
      <c r="M28" s="2">
        <v>5.94</v>
      </c>
      <c r="N28" s="46">
        <v>45469.697199074071</v>
      </c>
      <c r="O28" s="2" t="s">
        <v>79</v>
      </c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 t="s">
        <v>41</v>
      </c>
      <c r="B29" s="98">
        <f t="shared" si="5"/>
        <v>45469.715671296297</v>
      </c>
      <c r="C29" s="47">
        <f t="shared" si="6"/>
        <v>45469.715671296297</v>
      </c>
      <c r="D29" s="47" t="s">
        <v>42</v>
      </c>
      <c r="E29" s="51">
        <f t="shared" si="7"/>
        <v>332</v>
      </c>
      <c r="F29" s="48">
        <f t="shared" si="8"/>
        <v>5.94</v>
      </c>
      <c r="G29" s="48" t="s">
        <v>48</v>
      </c>
      <c r="H29" s="49">
        <f t="shared" si="9"/>
        <v>1972.0800000000002</v>
      </c>
      <c r="I29" s="53" t="s">
        <v>61</v>
      </c>
      <c r="J29" s="53" t="s">
        <v>103</v>
      </c>
      <c r="K29" s="106">
        <v>2689728328045</v>
      </c>
      <c r="L29" s="2">
        <v>332</v>
      </c>
      <c r="M29" s="2">
        <v>5.94</v>
      </c>
      <c r="N29" s="46">
        <v>45469.715671296297</v>
      </c>
      <c r="O29" s="2" t="s">
        <v>79</v>
      </c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D7A9-DD8B-4349-956A-150055D7DBFF}">
  <dimension ref="A1:Z430"/>
  <sheetViews>
    <sheetView zoomScale="84" zoomScaleNormal="84" workbookViewId="0"/>
  </sheetViews>
  <sheetFormatPr defaultColWidth="9" defaultRowHeight="14.25" customHeight="1"/>
  <cols>
    <col min="1" max="1" width="14.3984375" style="36" customWidth="1"/>
    <col min="2" max="2" width="12.69921875" style="36" customWidth="1"/>
    <col min="3" max="4" width="14.59765625" style="36" customWidth="1"/>
    <col min="5" max="5" width="14.59765625" style="52" customWidth="1"/>
    <col min="6" max="10" width="14.59765625" style="36" customWidth="1"/>
    <col min="11" max="11" width="19.59765625" style="54" customWidth="1"/>
    <col min="12" max="12" width="11.3984375" style="36" hidden="1" customWidth="1"/>
    <col min="13" max="13" width="9.3984375" style="36" hidden="1" customWidth="1"/>
    <col min="14" max="14" width="14.8984375" style="36" hidden="1" customWidth="1"/>
    <col min="15" max="15" width="11.19921875" style="36" hidden="1" customWidth="1"/>
    <col min="16" max="16" width="9" style="36"/>
    <col min="17" max="17" width="29.3984375" style="36" customWidth="1"/>
    <col min="18" max="18" width="23.09765625" style="36" customWidth="1"/>
    <col min="19" max="19" width="16.09765625" style="36" customWidth="1"/>
    <col min="20" max="16384" width="9" style="36"/>
  </cols>
  <sheetData>
    <row r="1" spans="1:19" ht="23.4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4.4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8.600000000000001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3.8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62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4.4">
      <c r="A5" s="47" t="s">
        <v>41</v>
      </c>
      <c r="B5" s="98">
        <f>N5</f>
        <v>45468.397962962961</v>
      </c>
      <c r="C5" s="47">
        <f t="shared" ref="C5" si="0">N5</f>
        <v>45468.397962962961</v>
      </c>
      <c r="D5" s="47" t="s">
        <v>42</v>
      </c>
      <c r="E5" s="51">
        <f>L5</f>
        <v>78</v>
      </c>
      <c r="F5" s="48">
        <f t="shared" ref="F5" si="1">M5</f>
        <v>5.84</v>
      </c>
      <c r="G5" s="48" t="s">
        <v>48</v>
      </c>
      <c r="H5" s="49">
        <f t="shared" ref="H5:H21" si="2">IF(L5=0," ",E5*F5)</f>
        <v>455.52</v>
      </c>
      <c r="I5" s="53" t="str">
        <f>SUBSTITUTE(O5,"XETRA","Xetra")</f>
        <v>Xetra</v>
      </c>
      <c r="J5" s="53" t="s">
        <v>63</v>
      </c>
      <c r="K5" s="104">
        <v>2689304046045</v>
      </c>
      <c r="L5" s="2">
        <v>78</v>
      </c>
      <c r="M5" s="2">
        <v>5.84</v>
      </c>
      <c r="N5" s="46">
        <v>45468.397962962961</v>
      </c>
      <c r="O5" s="2" t="s">
        <v>61</v>
      </c>
      <c r="P5" s="2"/>
      <c r="Q5" s="27" t="s">
        <v>28</v>
      </c>
      <c r="R5" s="55" t="s">
        <v>12</v>
      </c>
      <c r="S5" s="38" t="s">
        <v>29</v>
      </c>
    </row>
    <row r="6" spans="1:19" ht="14.4">
      <c r="A6" s="47" t="s">
        <v>41</v>
      </c>
      <c r="B6" s="98">
        <f t="shared" ref="B6:B21" si="3">N6</f>
        <v>45468.397962962961</v>
      </c>
      <c r="C6" s="47">
        <f t="shared" ref="C6:C21" si="4">N6</f>
        <v>45468.397962962961</v>
      </c>
      <c r="D6" s="47" t="s">
        <v>42</v>
      </c>
      <c r="E6" s="51">
        <f t="shared" ref="E6:E21" si="5">L6</f>
        <v>16</v>
      </c>
      <c r="F6" s="48">
        <f t="shared" ref="F6:F21" si="6">M6</f>
        <v>5.84</v>
      </c>
      <c r="G6" s="48" t="s">
        <v>48</v>
      </c>
      <c r="H6" s="49">
        <f t="shared" si="2"/>
        <v>93.44</v>
      </c>
      <c r="I6" s="53" t="str">
        <f t="shared" ref="I6:I21" si="7">SUBSTITUTE(O6,"XETRA","Xetra")</f>
        <v>Xetra</v>
      </c>
      <c r="J6" s="53" t="s">
        <v>64</v>
      </c>
      <c r="K6" s="104">
        <v>2689271563045</v>
      </c>
      <c r="L6" s="2">
        <v>16</v>
      </c>
      <c r="M6" s="2">
        <v>5.84</v>
      </c>
      <c r="N6" s="46">
        <v>45468.397962962961</v>
      </c>
      <c r="O6" s="2" t="s">
        <v>61</v>
      </c>
      <c r="P6" s="2"/>
      <c r="Q6" s="24" t="s">
        <v>40</v>
      </c>
      <c r="R6" s="56">
        <f>SUMIF(I:I,$Q$6,E:E)</f>
        <v>3325</v>
      </c>
      <c r="S6" s="59">
        <f>ROUND(SUMIF(I:I,$Q$6,H:H),2)</f>
        <v>19525.16</v>
      </c>
    </row>
    <row r="7" spans="1:19" ht="15" thickBot="1">
      <c r="A7" s="47" t="s">
        <v>41</v>
      </c>
      <c r="B7" s="98">
        <f t="shared" si="3"/>
        <v>45468.397962962961</v>
      </c>
      <c r="C7" s="47">
        <f t="shared" si="4"/>
        <v>45468.397962962961</v>
      </c>
      <c r="D7" s="47" t="s">
        <v>42</v>
      </c>
      <c r="E7" s="51">
        <f t="shared" si="5"/>
        <v>33</v>
      </c>
      <c r="F7" s="48">
        <f t="shared" si="6"/>
        <v>5.84</v>
      </c>
      <c r="G7" s="48" t="s">
        <v>48</v>
      </c>
      <c r="H7" s="49">
        <f t="shared" si="2"/>
        <v>192.72</v>
      </c>
      <c r="I7" s="53" t="str">
        <f t="shared" si="7"/>
        <v>Xetra</v>
      </c>
      <c r="J7" s="53" t="s">
        <v>65</v>
      </c>
      <c r="K7" s="104">
        <v>2689271562045</v>
      </c>
      <c r="L7" s="2">
        <v>33</v>
      </c>
      <c r="M7" s="2">
        <v>5.84</v>
      </c>
      <c r="N7" s="46">
        <v>45468.397962962961</v>
      </c>
      <c r="O7" s="2" t="s">
        <v>61</v>
      </c>
      <c r="P7" s="2"/>
      <c r="Q7" s="37" t="s">
        <v>30</v>
      </c>
      <c r="R7" s="58">
        <f>ROUND((S6/R6),4)</f>
        <v>5.8722000000000003</v>
      </c>
      <c r="S7" s="57"/>
    </row>
    <row r="8" spans="1:19" ht="14.4">
      <c r="A8" s="47" t="s">
        <v>41</v>
      </c>
      <c r="B8" s="98">
        <f t="shared" si="3"/>
        <v>45468.399143518516</v>
      </c>
      <c r="C8" s="47">
        <f t="shared" si="4"/>
        <v>45468.399143518516</v>
      </c>
      <c r="D8" s="47" t="s">
        <v>42</v>
      </c>
      <c r="E8" s="51">
        <f t="shared" si="5"/>
        <v>16</v>
      </c>
      <c r="F8" s="48">
        <f t="shared" si="6"/>
        <v>5.82</v>
      </c>
      <c r="G8" s="48" t="s">
        <v>48</v>
      </c>
      <c r="H8" s="49">
        <f t="shared" si="2"/>
        <v>93.12</v>
      </c>
      <c r="I8" s="53" t="str">
        <f t="shared" si="7"/>
        <v>Xetra</v>
      </c>
      <c r="J8" s="53" t="s">
        <v>66</v>
      </c>
      <c r="K8" s="104">
        <v>2689269063045</v>
      </c>
      <c r="L8" s="2">
        <v>16</v>
      </c>
      <c r="M8" s="2">
        <v>5.82</v>
      </c>
      <c r="N8" s="46">
        <v>45468.399143518516</v>
      </c>
      <c r="O8" s="2" t="s">
        <v>61</v>
      </c>
      <c r="P8" s="2"/>
    </row>
    <row r="9" spans="1:19" ht="14.4">
      <c r="A9" s="47" t="s">
        <v>41</v>
      </c>
      <c r="B9" s="98">
        <f t="shared" si="3"/>
        <v>45468.399143518516</v>
      </c>
      <c r="C9" s="47">
        <f t="shared" si="4"/>
        <v>45468.399143518516</v>
      </c>
      <c r="D9" s="47" t="s">
        <v>42</v>
      </c>
      <c r="E9" s="51">
        <f t="shared" si="5"/>
        <v>109</v>
      </c>
      <c r="F9" s="48">
        <f t="shared" si="6"/>
        <v>5.82</v>
      </c>
      <c r="G9" s="48" t="s">
        <v>48</v>
      </c>
      <c r="H9" s="49">
        <f t="shared" si="2"/>
        <v>634.38</v>
      </c>
      <c r="I9" s="53" t="str">
        <f t="shared" si="7"/>
        <v>Xetra</v>
      </c>
      <c r="J9" s="53" t="s">
        <v>67</v>
      </c>
      <c r="K9" s="104">
        <v>2689269062045</v>
      </c>
      <c r="L9" s="2">
        <v>109</v>
      </c>
      <c r="M9" s="2">
        <v>5.82</v>
      </c>
      <c r="N9" s="46">
        <v>45468.399143518516</v>
      </c>
      <c r="O9" s="2" t="s">
        <v>61</v>
      </c>
      <c r="P9" s="2"/>
      <c r="Q9" s="2"/>
      <c r="R9" s="2"/>
      <c r="S9" s="2"/>
    </row>
    <row r="10" spans="1:19" ht="15" thickBot="1">
      <c r="A10" s="47" t="s">
        <v>41</v>
      </c>
      <c r="B10" s="98">
        <f t="shared" si="3"/>
        <v>45468.502615740741</v>
      </c>
      <c r="C10" s="47">
        <f t="shared" si="4"/>
        <v>45468.502615740741</v>
      </c>
      <c r="D10" s="47" t="s">
        <v>42</v>
      </c>
      <c r="E10" s="51">
        <f t="shared" si="5"/>
        <v>275</v>
      </c>
      <c r="F10" s="48">
        <f t="shared" si="6"/>
        <v>5.86</v>
      </c>
      <c r="G10" s="48" t="s">
        <v>48</v>
      </c>
      <c r="H10" s="49">
        <f t="shared" si="2"/>
        <v>1611.5</v>
      </c>
      <c r="I10" s="53" t="str">
        <f t="shared" si="7"/>
        <v>Xetra</v>
      </c>
      <c r="J10" s="53" t="s">
        <v>68</v>
      </c>
      <c r="K10" s="104">
        <v>2689269061045</v>
      </c>
      <c r="L10" s="2">
        <v>275</v>
      </c>
      <c r="M10" s="2">
        <v>5.86</v>
      </c>
      <c r="N10" s="46">
        <v>45468.502615740741</v>
      </c>
      <c r="O10" s="2" t="s">
        <v>61</v>
      </c>
      <c r="P10" s="2"/>
      <c r="Q10" s="2"/>
      <c r="R10" s="2"/>
      <c r="S10" s="2"/>
    </row>
    <row r="11" spans="1:19" ht="14.4">
      <c r="A11" s="47" t="s">
        <v>41</v>
      </c>
      <c r="B11" s="98">
        <f t="shared" si="3"/>
        <v>45468.502615740741</v>
      </c>
      <c r="C11" s="47">
        <f t="shared" si="4"/>
        <v>45468.502615740741</v>
      </c>
      <c r="D11" s="47" t="s">
        <v>42</v>
      </c>
      <c r="E11" s="51">
        <f t="shared" si="5"/>
        <v>315</v>
      </c>
      <c r="F11" s="48">
        <f t="shared" si="6"/>
        <v>5.86</v>
      </c>
      <c r="G11" s="48" t="s">
        <v>48</v>
      </c>
      <c r="H11" s="49">
        <f t="shared" si="2"/>
        <v>1845.9</v>
      </c>
      <c r="I11" s="53" t="str">
        <f t="shared" si="7"/>
        <v>Xetra</v>
      </c>
      <c r="J11" s="53" t="s">
        <v>68</v>
      </c>
      <c r="K11" s="104">
        <v>2689199929045</v>
      </c>
      <c r="L11" s="2">
        <v>315</v>
      </c>
      <c r="M11" s="2">
        <v>5.86</v>
      </c>
      <c r="N11" s="46">
        <v>45468.502615740741</v>
      </c>
      <c r="O11" s="2" t="s">
        <v>61</v>
      </c>
      <c r="P11" s="2"/>
      <c r="Q11" s="91" t="s">
        <v>52</v>
      </c>
      <c r="R11" s="22" t="s">
        <v>31</v>
      </c>
      <c r="S11" s="2"/>
    </row>
    <row r="12" spans="1:19" ht="14.4">
      <c r="A12" s="47" t="s">
        <v>41</v>
      </c>
      <c r="B12" s="98">
        <f t="shared" si="3"/>
        <v>45468.503784722219</v>
      </c>
      <c r="C12" s="47">
        <f t="shared" si="4"/>
        <v>45468.503784722219</v>
      </c>
      <c r="D12" s="47" t="s">
        <v>42</v>
      </c>
      <c r="E12" s="51">
        <f t="shared" si="5"/>
        <v>120</v>
      </c>
      <c r="F12" s="48">
        <f t="shared" si="6"/>
        <v>5.84</v>
      </c>
      <c r="G12" s="48" t="s">
        <v>48</v>
      </c>
      <c r="H12" s="49">
        <f t="shared" si="2"/>
        <v>700.8</v>
      </c>
      <c r="I12" s="53" t="str">
        <f t="shared" si="7"/>
        <v>Xetra</v>
      </c>
      <c r="J12" s="53" t="s">
        <v>69</v>
      </c>
      <c r="K12" s="104">
        <v>2689072821045</v>
      </c>
      <c r="L12" s="2">
        <v>120</v>
      </c>
      <c r="M12" s="2">
        <v>5.84</v>
      </c>
      <c r="N12" s="46">
        <v>45468.503784722219</v>
      </c>
      <c r="O12" s="2" t="s">
        <v>61</v>
      </c>
      <c r="P12" s="2"/>
      <c r="Q12" s="92" t="s">
        <v>53</v>
      </c>
      <c r="R12" s="21" t="s">
        <v>54</v>
      </c>
      <c r="S12" s="2"/>
    </row>
    <row r="13" spans="1:19" ht="14.4">
      <c r="A13" s="47" t="s">
        <v>41</v>
      </c>
      <c r="B13" s="98">
        <f t="shared" si="3"/>
        <v>45468.530092592591</v>
      </c>
      <c r="C13" s="47">
        <f t="shared" si="4"/>
        <v>45468.530092592591</v>
      </c>
      <c r="D13" s="47" t="s">
        <v>42</v>
      </c>
      <c r="E13" s="51">
        <f t="shared" si="5"/>
        <v>713</v>
      </c>
      <c r="F13" s="48">
        <f t="shared" si="6"/>
        <v>5.9</v>
      </c>
      <c r="G13" s="48" t="s">
        <v>48</v>
      </c>
      <c r="H13" s="49">
        <f t="shared" si="2"/>
        <v>4206.7</v>
      </c>
      <c r="I13" s="53" t="str">
        <f t="shared" si="7"/>
        <v>Xetra</v>
      </c>
      <c r="J13" s="53" t="s">
        <v>70</v>
      </c>
      <c r="K13" s="104">
        <v>2689005581045</v>
      </c>
      <c r="L13" s="2">
        <v>713</v>
      </c>
      <c r="M13" s="2">
        <v>5.9</v>
      </c>
      <c r="N13" s="46">
        <v>45468.530092592591</v>
      </c>
      <c r="O13" s="2" t="s">
        <v>61</v>
      </c>
      <c r="P13" s="2"/>
      <c r="Q13" s="92" t="s">
        <v>58</v>
      </c>
      <c r="R13" s="21" t="s">
        <v>41</v>
      </c>
      <c r="S13" s="2"/>
    </row>
    <row r="14" spans="1:19" ht="14.4">
      <c r="A14" s="47" t="s">
        <v>41</v>
      </c>
      <c r="B14" s="98">
        <f t="shared" si="3"/>
        <v>45468.59847222222</v>
      </c>
      <c r="C14" s="47">
        <f t="shared" si="4"/>
        <v>45468.59847222222</v>
      </c>
      <c r="D14" s="47" t="s">
        <v>42</v>
      </c>
      <c r="E14" s="51">
        <f t="shared" si="5"/>
        <v>362</v>
      </c>
      <c r="F14" s="48">
        <f t="shared" si="6"/>
        <v>5.88</v>
      </c>
      <c r="G14" s="48" t="s">
        <v>48</v>
      </c>
      <c r="H14" s="49">
        <f t="shared" si="2"/>
        <v>2128.56</v>
      </c>
      <c r="I14" s="53" t="str">
        <f t="shared" si="7"/>
        <v>Xetra</v>
      </c>
      <c r="J14" s="53" t="s">
        <v>71</v>
      </c>
      <c r="K14" s="104">
        <v>2688980407045</v>
      </c>
      <c r="L14" s="2">
        <v>362</v>
      </c>
      <c r="M14" s="2">
        <v>5.88</v>
      </c>
      <c r="N14" s="46">
        <v>45468.59847222222</v>
      </c>
      <c r="O14" s="2" t="s">
        <v>61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45468.668854166666</v>
      </c>
      <c r="C15" s="47">
        <f t="shared" si="4"/>
        <v>45468.668854166666</v>
      </c>
      <c r="D15" s="47" t="s">
        <v>42</v>
      </c>
      <c r="E15" s="51">
        <f t="shared" si="5"/>
        <v>300</v>
      </c>
      <c r="F15" s="48">
        <f t="shared" si="6"/>
        <v>5.88</v>
      </c>
      <c r="G15" s="48" t="s">
        <v>48</v>
      </c>
      <c r="H15" s="49">
        <f t="shared" si="2"/>
        <v>1764</v>
      </c>
      <c r="I15" s="53" t="str">
        <f t="shared" si="7"/>
        <v>Xetra</v>
      </c>
      <c r="J15" s="53" t="s">
        <v>72</v>
      </c>
      <c r="K15" s="104">
        <v>2688979303045</v>
      </c>
      <c r="L15" s="2">
        <v>300</v>
      </c>
      <c r="M15" s="2">
        <v>5.88</v>
      </c>
      <c r="N15" s="46">
        <v>45468.668854166666</v>
      </c>
      <c r="O15" s="2" t="s">
        <v>61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45468.702962962961</v>
      </c>
      <c r="C16" s="47">
        <f t="shared" si="4"/>
        <v>45468.702962962961</v>
      </c>
      <c r="D16" s="47" t="s">
        <v>42</v>
      </c>
      <c r="E16" s="51">
        <f t="shared" si="5"/>
        <v>22</v>
      </c>
      <c r="F16" s="48">
        <f t="shared" si="6"/>
        <v>5.84</v>
      </c>
      <c r="G16" s="48" t="s">
        <v>48</v>
      </c>
      <c r="H16" s="49">
        <f t="shared" si="2"/>
        <v>128.47999999999999</v>
      </c>
      <c r="I16" s="53" t="str">
        <f t="shared" si="7"/>
        <v>Xetra</v>
      </c>
      <c r="J16" s="53" t="s">
        <v>73</v>
      </c>
      <c r="K16" s="104">
        <v>2688979302045</v>
      </c>
      <c r="L16" s="2">
        <v>22</v>
      </c>
      <c r="M16" s="2">
        <v>5.84</v>
      </c>
      <c r="N16" s="46">
        <v>45468.702962962961</v>
      </c>
      <c r="O16" s="2" t="s">
        <v>61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45468.702962962961</v>
      </c>
      <c r="C17" s="47">
        <f t="shared" si="4"/>
        <v>45468.702962962961</v>
      </c>
      <c r="D17" s="47" t="s">
        <v>42</v>
      </c>
      <c r="E17" s="51">
        <f t="shared" si="5"/>
        <v>112</v>
      </c>
      <c r="F17" s="48">
        <f t="shared" si="6"/>
        <v>5.84</v>
      </c>
      <c r="G17" s="48" t="s">
        <v>48</v>
      </c>
      <c r="H17" s="49">
        <f t="shared" si="2"/>
        <v>654.07999999999993</v>
      </c>
      <c r="I17" s="53" t="str">
        <f t="shared" si="7"/>
        <v>Xetra</v>
      </c>
      <c r="J17" s="53" t="s">
        <v>74</v>
      </c>
      <c r="K17" s="104">
        <v>2688828753045</v>
      </c>
      <c r="L17" s="2">
        <v>112</v>
      </c>
      <c r="M17" s="2">
        <v>5.84</v>
      </c>
      <c r="N17" s="46">
        <v>45468.702962962961</v>
      </c>
      <c r="O17" s="2" t="s">
        <v>61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45468.702962962961</v>
      </c>
      <c r="C18" s="47">
        <f t="shared" si="4"/>
        <v>45468.702962962961</v>
      </c>
      <c r="D18" s="47" t="s">
        <v>42</v>
      </c>
      <c r="E18" s="51">
        <f t="shared" si="5"/>
        <v>16</v>
      </c>
      <c r="F18" s="48">
        <f t="shared" si="6"/>
        <v>5.84</v>
      </c>
      <c r="G18" s="48" t="s">
        <v>48</v>
      </c>
      <c r="H18" s="49">
        <f t="shared" si="2"/>
        <v>93.44</v>
      </c>
      <c r="I18" s="53" t="str">
        <f t="shared" si="7"/>
        <v>Xetra</v>
      </c>
      <c r="J18" s="53" t="s">
        <v>75</v>
      </c>
      <c r="K18" s="104">
        <v>2688828752045</v>
      </c>
      <c r="L18" s="2">
        <v>16</v>
      </c>
      <c r="M18" s="2">
        <v>5.84</v>
      </c>
      <c r="N18" s="46">
        <v>45468.702962962961</v>
      </c>
      <c r="O18" s="2" t="s">
        <v>61</v>
      </c>
    </row>
    <row r="19" spans="1:26" ht="14.25" customHeight="1">
      <c r="A19" s="47" t="s">
        <v>41</v>
      </c>
      <c r="B19" s="98">
        <f t="shared" si="3"/>
        <v>45468.704826388886</v>
      </c>
      <c r="C19" s="47">
        <f t="shared" si="4"/>
        <v>45468.704826388886</v>
      </c>
      <c r="D19" s="47" t="s">
        <v>42</v>
      </c>
      <c r="E19" s="51">
        <f t="shared" si="5"/>
        <v>16</v>
      </c>
      <c r="F19" s="48">
        <f t="shared" si="6"/>
        <v>5.84</v>
      </c>
      <c r="G19" s="48" t="s">
        <v>48</v>
      </c>
      <c r="H19" s="49">
        <f t="shared" si="2"/>
        <v>93.44</v>
      </c>
      <c r="I19" s="53" t="str">
        <f t="shared" si="7"/>
        <v>Xetra</v>
      </c>
      <c r="J19" s="53" t="s">
        <v>76</v>
      </c>
      <c r="K19" s="104">
        <v>2688827172045</v>
      </c>
      <c r="L19" s="2">
        <v>16</v>
      </c>
      <c r="M19" s="2">
        <v>5.84</v>
      </c>
      <c r="N19" s="46">
        <v>45468.704826388886</v>
      </c>
      <c r="O19" s="2" t="s">
        <v>61</v>
      </c>
    </row>
    <row r="20" spans="1:26" ht="14.25" customHeight="1">
      <c r="A20" s="47" t="s">
        <v>41</v>
      </c>
      <c r="B20" s="98">
        <f t="shared" si="3"/>
        <v>45468.704826388886</v>
      </c>
      <c r="C20" s="47">
        <f t="shared" si="4"/>
        <v>45468.704826388886</v>
      </c>
      <c r="D20" s="47" t="s">
        <v>42</v>
      </c>
      <c r="E20" s="51">
        <f t="shared" si="5"/>
        <v>107</v>
      </c>
      <c r="F20" s="48">
        <f t="shared" si="6"/>
        <v>5.84</v>
      </c>
      <c r="G20" s="48" t="s">
        <v>48</v>
      </c>
      <c r="H20" s="49">
        <f t="shared" si="2"/>
        <v>624.88</v>
      </c>
      <c r="I20" s="53" t="str">
        <f t="shared" si="7"/>
        <v>Xetra</v>
      </c>
      <c r="J20" s="53" t="s">
        <v>77</v>
      </c>
      <c r="K20" s="104">
        <v>2688827171045</v>
      </c>
      <c r="L20" s="2">
        <v>107</v>
      </c>
      <c r="M20" s="2">
        <v>5.84</v>
      </c>
      <c r="N20" s="46">
        <v>45468.704826388886</v>
      </c>
      <c r="O20" s="2" t="s">
        <v>61</v>
      </c>
    </row>
    <row r="21" spans="1:26" ht="14.25" customHeight="1">
      <c r="A21" s="47" t="s">
        <v>41</v>
      </c>
      <c r="B21" s="98">
        <f t="shared" si="3"/>
        <v>45468.721250000002</v>
      </c>
      <c r="C21" s="47">
        <f t="shared" si="4"/>
        <v>45468.721250000002</v>
      </c>
      <c r="D21" s="47" t="s">
        <v>42</v>
      </c>
      <c r="E21" s="51">
        <f t="shared" si="5"/>
        <v>715</v>
      </c>
      <c r="F21" s="48">
        <f t="shared" si="6"/>
        <v>5.88</v>
      </c>
      <c r="G21" s="48" t="s">
        <v>48</v>
      </c>
      <c r="H21" s="49">
        <f t="shared" si="2"/>
        <v>4204.2</v>
      </c>
      <c r="I21" s="53" t="str">
        <f t="shared" si="7"/>
        <v>Xetra</v>
      </c>
      <c r="J21" s="53" t="s">
        <v>78</v>
      </c>
      <c r="K21" s="104">
        <v>2688827170045</v>
      </c>
      <c r="L21" s="2">
        <v>715</v>
      </c>
      <c r="M21" s="2">
        <v>5.88</v>
      </c>
      <c r="N21" s="46">
        <v>45468.721250000002</v>
      </c>
      <c r="O21" s="2" t="s">
        <v>61</v>
      </c>
    </row>
    <row r="22" spans="1:26" ht="14.25" customHeight="1">
      <c r="C22" s="47"/>
      <c r="D22" s="47"/>
      <c r="E22" s="51"/>
      <c r="F22" s="48"/>
      <c r="G22" s="48"/>
      <c r="H22" s="49"/>
      <c r="I22" s="49"/>
      <c r="J22" s="49"/>
      <c r="K22" s="103"/>
      <c r="L22" s="2"/>
      <c r="M22" s="2"/>
      <c r="N22" s="46"/>
      <c r="O22" s="2"/>
    </row>
    <row r="23" spans="1:26" ht="14.25" customHeight="1">
      <c r="C23" s="47"/>
      <c r="D23" s="47"/>
      <c r="E23" s="51"/>
      <c r="F23" s="48"/>
      <c r="G23" s="48"/>
      <c r="H23" s="49"/>
      <c r="I23" s="49"/>
      <c r="J23" s="49"/>
      <c r="K23" s="53"/>
      <c r="L23" s="2"/>
      <c r="M23" s="2"/>
      <c r="N23" s="46"/>
      <c r="O23" s="2"/>
    </row>
    <row r="24" spans="1:26" ht="14.25" customHeight="1">
      <c r="C24" s="47"/>
      <c r="D24" s="47"/>
      <c r="E24" s="51"/>
      <c r="F24" s="48"/>
      <c r="G24" s="48"/>
      <c r="H24" s="49"/>
      <c r="I24" s="49"/>
      <c r="J24" s="49"/>
      <c r="K24" s="53"/>
      <c r="L24" s="2"/>
      <c r="M24" s="2"/>
      <c r="N24" s="46"/>
      <c r="O24" s="2"/>
    </row>
    <row r="25" spans="1:26" ht="14.25" customHeight="1">
      <c r="C25" s="47"/>
      <c r="D25" s="47"/>
      <c r="E25" s="51"/>
      <c r="F25" s="48"/>
      <c r="G25" s="48"/>
      <c r="H25" s="49"/>
      <c r="I25" s="49"/>
      <c r="J25" s="49"/>
      <c r="K25" s="53"/>
      <c r="L25" s="2"/>
      <c r="M25" s="2"/>
      <c r="N25" s="46"/>
      <c r="O25" s="2"/>
    </row>
    <row r="26" spans="1:26" ht="14.25" customHeight="1">
      <c r="C26" s="47"/>
      <c r="D26" s="47"/>
      <c r="E26" s="51"/>
      <c r="F26" s="48"/>
      <c r="G26" s="48"/>
      <c r="H26" s="49"/>
      <c r="I26" s="49"/>
      <c r="J26" s="49"/>
      <c r="K26" s="53"/>
      <c r="L26" s="2"/>
      <c r="M26" s="2"/>
      <c r="N26" s="46"/>
      <c r="O26" s="2"/>
    </row>
    <row r="27" spans="1:26" ht="14.25" customHeight="1">
      <c r="C27" s="47"/>
      <c r="D27" s="47"/>
      <c r="E27" s="51"/>
      <c r="F27" s="48"/>
      <c r="G27" s="48"/>
      <c r="H27" s="49"/>
      <c r="I27" s="49"/>
      <c r="J27" s="49"/>
      <c r="K27" s="53"/>
      <c r="L27" s="2"/>
      <c r="M27" s="2"/>
      <c r="N27" s="46"/>
      <c r="O27" s="2"/>
    </row>
    <row r="28" spans="1:26" ht="14.25" customHeight="1">
      <c r="C28" s="47"/>
      <c r="D28" s="47"/>
      <c r="E28" s="51"/>
      <c r="F28" s="48"/>
      <c r="G28" s="48"/>
      <c r="H28" s="49"/>
      <c r="I28" s="49"/>
      <c r="J28" s="49"/>
      <c r="K28" s="53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C29" s="47"/>
      <c r="D29" s="47"/>
      <c r="E29" s="51"/>
      <c r="F29" s="48"/>
      <c r="G29" s="48"/>
      <c r="H29" s="49"/>
      <c r="I29" s="49"/>
      <c r="J29" s="49"/>
      <c r="K29" s="53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73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8D3B1-EF9E-4068-A4FE-BD388EEA6D06}">
  <ds:schemaRefs>
    <ds:schemaRef ds:uri="http://schemas.openxmlformats.org/package/2006/metadata/core-properties"/>
    <ds:schemaRef ds:uri="b4952eb3-be4e-4adb-aa9e-c68ae90a0616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f10a4026-63bd-4a52-9bfe-9924ce6f62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284C4C-B456-4CF9-A18C-552EC3922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B4E8B-34C6-476D-840E-FE1D720E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report</vt:lpstr>
      <vt:lpstr>28-06-2024</vt:lpstr>
      <vt:lpstr>27-06-2024</vt:lpstr>
      <vt:lpstr>26-06-2024</vt:lpstr>
      <vt:lpstr>25-06-2024</vt:lpstr>
    </vt:vector>
  </TitlesOfParts>
  <Manager/>
  <Company>ABN AMRO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ABN AMRO CIB - WORKBOOK</dc:title>
  <dc:subject>ABN AMRO CIB - WORKBOOK</dc:subject>
  <dc:creator>Selma Bajec</dc:creator>
  <cp:keywords/>
  <dc:description>Version May 2017</dc:description>
  <cp:lastModifiedBy>Vanessa Arai Häussler</cp:lastModifiedBy>
  <cp:revision/>
  <dcterms:created xsi:type="dcterms:W3CDTF">2016-10-13T08:14:41Z</dcterms:created>
  <dcterms:modified xsi:type="dcterms:W3CDTF">2024-06-28T16:29:42Z</dcterms:modified>
  <cp:category>Corporate Identity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2021-09-27T08:49:16Z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eaefcd07-7af8-411b-9663-fb5d84c763a8</vt:lpwstr>
  </property>
  <property fmtid="{D5CDD505-2E9C-101B-9397-08002B2CF9AE}" pid="8" name="MSIP_Label_42ffcf47-be15-40bf-818d-0da39af9f75a_ContentBits">
    <vt:lpwstr>0</vt:lpwstr>
  </property>
  <property fmtid="{D5CDD505-2E9C-101B-9397-08002B2CF9AE}" pid="9" name="ContentTypeId">
    <vt:lpwstr>0x0101004265603F41293A49ADBF518542599CD5</vt:lpwstr>
  </property>
  <property fmtid="{D5CDD505-2E9C-101B-9397-08002B2CF9AE}" pid="10" name="MediaServiceImageTags">
    <vt:lpwstr/>
  </property>
</Properties>
</file>