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rosafese.sharepoint.com/sites/InvestorsRelationsandReporting/Shared Documents/General/Quarterly report/2025/Q3/Final/"/>
    </mc:Choice>
  </mc:AlternateContent>
  <xr:revisionPtr revIDLastSave="2" documentId="13_ncr:1_{66690B44-F546-4E27-9694-9C0BC6952A52}" xr6:coauthVersionLast="47" xr6:coauthVersionMax="47" xr10:uidLastSave="{A969FE4A-874A-401E-BBE2-5B718B1F81E1}"/>
  <bookViews>
    <workbookView xWindow="22932" yWindow="-108" windowWidth="30936" windowHeight="16776" activeTab="2" xr2:uid="{00000000-000D-0000-FFFF-FFFF00000000}"/>
  </bookViews>
  <sheets>
    <sheet name="Income statement" sheetId="9" r:id="rId1"/>
    <sheet name="Balance sheet" sheetId="8" r:id="rId2"/>
    <sheet name="Cashflow" sheetId="7" r:id="rId3"/>
    <sheet name="Key figures" sheetId="1" r:id="rId4"/>
  </sheets>
  <externalReferences>
    <externalReference r:id="rId5"/>
  </externalReferences>
  <definedNames>
    <definedName name="pCurrentQtr">[1]Prosafe!$S$5</definedName>
    <definedName name="pCurrentYYYY">[1]Prosafe!$S$10</definedName>
    <definedName name="pFactor">[1]Prosafe!$S$6</definedName>
    <definedName name="pLast2Qtr">[1]Prosafe!$S$13</definedName>
    <definedName name="pLastQtr">[1]Prosafe!$S$12</definedName>
    <definedName name="pLastYearCurrentQtr">[1]Prosafe!$S$14</definedName>
    <definedName name="pLastYYYY">[1]Prosafe!$S$11</definedName>
    <definedName name="_xlnm.Print_Area" localSheetId="2">Cashflow!$A$2:$A$35</definedName>
    <definedName name="_xlnm.Print_Area" localSheetId="3">'Key figures'!$A$1:$A$10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9" i="1"/>
  <c r="S5" i="1"/>
  <c r="S7" i="1"/>
  <c r="R8" i="1"/>
  <c r="R6" i="1"/>
  <c r="R5" i="1"/>
  <c r="R7" i="1"/>
  <c r="R3" i="1"/>
  <c r="S33" i="7"/>
  <c r="R33" i="7"/>
  <c r="S29" i="7"/>
  <c r="S17" i="7"/>
  <c r="R29" i="7"/>
  <c r="R22" i="7"/>
  <c r="R3" i="7"/>
  <c r="R17" i="7"/>
  <c r="R31" i="7"/>
  <c r="P8" i="7"/>
  <c r="P9" i="7"/>
  <c r="P10" i="7"/>
  <c r="P11" i="7"/>
  <c r="P12" i="7"/>
  <c r="P17" i="7"/>
  <c r="P25" i="7"/>
  <c r="P29" i="7"/>
  <c r="P31" i="7"/>
  <c r="P34" i="7"/>
  <c r="R34" i="7"/>
  <c r="O28" i="8"/>
  <c r="O23" i="8"/>
  <c r="O30" i="8"/>
  <c r="O19" i="8"/>
  <c r="O32" i="8"/>
  <c r="O16" i="8"/>
  <c r="O12" i="8"/>
  <c r="O7" i="8"/>
  <c r="O14" i="8"/>
  <c r="S6" i="9"/>
  <c r="S10" i="9"/>
  <c r="R35" i="9"/>
  <c r="R30" i="9"/>
  <c r="R37" i="9"/>
  <c r="R6" i="9"/>
  <c r="R10" i="9"/>
  <c r="R15" i="9"/>
  <c r="R17" i="9"/>
  <c r="R20" i="9"/>
  <c r="P19" i="8"/>
  <c r="S8" i="1"/>
  <c r="S6" i="1"/>
  <c r="P12" i="8"/>
  <c r="P7" i="8"/>
  <c r="P14" i="8"/>
  <c r="S3" i="1"/>
  <c r="S22" i="7"/>
  <c r="S15" i="9"/>
  <c r="S17" i="9"/>
  <c r="S3" i="7"/>
  <c r="S31" i="7"/>
  <c r="Q6" i="9"/>
  <c r="Q10" i="9"/>
  <c r="Q15" i="9"/>
  <c r="Q17" i="9"/>
  <c r="Q3" i="7"/>
  <c r="Q17" i="7"/>
  <c r="Q29" i="7"/>
  <c r="Q22" i="7"/>
  <c r="Q31" i="7"/>
  <c r="P4" i="9"/>
  <c r="P5" i="9"/>
  <c r="P6" i="9"/>
  <c r="P8" i="9"/>
  <c r="P9" i="9"/>
  <c r="P10" i="9"/>
  <c r="P12" i="9"/>
  <c r="P13" i="9"/>
  <c r="P14" i="9"/>
  <c r="P15" i="9"/>
  <c r="P17" i="9"/>
  <c r="P3" i="7"/>
  <c r="P13" i="7"/>
  <c r="P14" i="7"/>
  <c r="P15" i="7"/>
  <c r="P16" i="7"/>
  <c r="P26" i="7"/>
  <c r="P27" i="7"/>
  <c r="P28" i="7"/>
  <c r="L22" i="7"/>
  <c r="M22" i="7"/>
  <c r="N22" i="7"/>
  <c r="O22" i="7"/>
  <c r="P22" i="7"/>
  <c r="Q33" i="7"/>
  <c r="Q34" i="7"/>
  <c r="S34" i="7"/>
  <c r="P28" i="8"/>
  <c r="P23" i="8"/>
  <c r="P30" i="8"/>
  <c r="P32" i="8"/>
  <c r="P16" i="8"/>
  <c r="S35" i="9"/>
  <c r="S20" i="9"/>
  <c r="S30" i="9"/>
  <c r="S37" i="9"/>
  <c r="P6" i="1"/>
  <c r="P5" i="1"/>
  <c r="P7" i="1"/>
  <c r="P9" i="1"/>
  <c r="N19" i="8"/>
  <c r="Q8" i="1"/>
  <c r="Q6" i="1"/>
  <c r="Q5" i="1"/>
  <c r="Q7" i="1"/>
  <c r="N12" i="8"/>
  <c r="N7" i="8"/>
  <c r="N14" i="8"/>
  <c r="Q3" i="1"/>
  <c r="M12" i="8"/>
  <c r="M7" i="8"/>
  <c r="M14" i="8"/>
  <c r="P3" i="1"/>
  <c r="P21" i="7"/>
  <c r="P20" i="7"/>
  <c r="P19" i="7"/>
  <c r="Q35" i="9"/>
  <c r="Q20" i="9"/>
  <c r="Q30" i="9"/>
  <c r="Q37" i="9"/>
  <c r="P34" i="9"/>
  <c r="P33" i="9"/>
  <c r="P32" i="9"/>
  <c r="P19" i="9"/>
  <c r="P20" i="9"/>
  <c r="P30" i="9"/>
  <c r="N28" i="8"/>
  <c r="N23" i="8"/>
  <c r="N16" i="8"/>
  <c r="N30" i="8"/>
  <c r="N32" i="8"/>
  <c r="M19" i="8"/>
  <c r="O8" i="1"/>
  <c r="O4" i="1"/>
  <c r="O6" i="1"/>
  <c r="O5" i="1"/>
  <c r="O7" i="1"/>
  <c r="O29" i="7"/>
  <c r="M28" i="8"/>
  <c r="M23" i="8"/>
  <c r="M16" i="8"/>
  <c r="O35" i="9"/>
  <c r="L35" i="9"/>
  <c r="M35" i="9"/>
  <c r="N35" i="9"/>
  <c r="P35" i="9"/>
  <c r="P37" i="9"/>
  <c r="O15" i="9"/>
  <c r="O6" i="9"/>
  <c r="O10" i="9"/>
  <c r="O17" i="9"/>
  <c r="M6" i="9"/>
  <c r="M10" i="9"/>
  <c r="M15" i="9"/>
  <c r="M17" i="9"/>
  <c r="M3" i="7"/>
  <c r="M17" i="7"/>
  <c r="M29" i="7"/>
  <c r="M31" i="7"/>
  <c r="L6" i="9"/>
  <c r="L10" i="9"/>
  <c r="L15" i="9"/>
  <c r="L17" i="9"/>
  <c r="L3" i="7"/>
  <c r="L17" i="7"/>
  <c r="L29" i="7"/>
  <c r="L31" i="7"/>
  <c r="G6" i="9"/>
  <c r="G10" i="9"/>
  <c r="G15" i="9"/>
  <c r="G17" i="9"/>
  <c r="G3" i="7"/>
  <c r="H6" i="9"/>
  <c r="H10" i="9"/>
  <c r="H15" i="9"/>
  <c r="H17" i="9"/>
  <c r="H3" i="7"/>
  <c r="I6" i="9"/>
  <c r="I10" i="9"/>
  <c r="I15" i="9"/>
  <c r="I17" i="9"/>
  <c r="I3" i="7"/>
  <c r="J6" i="9"/>
  <c r="J10" i="9"/>
  <c r="J15" i="9"/>
  <c r="J17" i="9"/>
  <c r="J3" i="7"/>
  <c r="K3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24" i="7"/>
  <c r="K25" i="7"/>
  <c r="K26" i="7"/>
  <c r="K28" i="7"/>
  <c r="K29" i="7"/>
  <c r="K19" i="7"/>
  <c r="K20" i="7"/>
  <c r="K21" i="7"/>
  <c r="K22" i="7"/>
  <c r="K31" i="7"/>
  <c r="K33" i="7"/>
  <c r="K34" i="7"/>
  <c r="L33" i="7"/>
  <c r="L34" i="7"/>
  <c r="M33" i="7"/>
  <c r="M34" i="7"/>
  <c r="N33" i="7"/>
  <c r="K28" i="8"/>
  <c r="K23" i="8"/>
  <c r="K30" i="8"/>
  <c r="K19" i="8"/>
  <c r="K32" i="8"/>
  <c r="K16" i="8"/>
  <c r="J7" i="8"/>
  <c r="K7" i="8"/>
  <c r="K12" i="8"/>
  <c r="K14" i="8"/>
  <c r="M20" i="9"/>
  <c r="M30" i="9"/>
  <c r="M37" i="9"/>
  <c r="F4" i="9"/>
  <c r="F5" i="9"/>
  <c r="F6" i="9"/>
  <c r="F8" i="9"/>
  <c r="F10" i="9"/>
  <c r="F17" i="9"/>
  <c r="F3" i="7"/>
  <c r="F12" i="9"/>
  <c r="C6" i="9"/>
  <c r="C10" i="9"/>
  <c r="C15" i="9"/>
  <c r="C17" i="9"/>
  <c r="B22" i="7"/>
  <c r="B15" i="9"/>
  <c r="B6" i="9"/>
  <c r="B10" i="9"/>
  <c r="B17" i="9"/>
  <c r="B3" i="7"/>
  <c r="B17" i="7"/>
  <c r="B29" i="7"/>
  <c r="B31" i="7"/>
  <c r="B34" i="7"/>
  <c r="C33" i="7"/>
  <c r="C3" i="7"/>
  <c r="C17" i="7"/>
  <c r="C29" i="7"/>
  <c r="C22" i="7"/>
  <c r="C31" i="7"/>
  <c r="D33" i="7"/>
  <c r="D15" i="9"/>
  <c r="D6" i="9"/>
  <c r="D10" i="9"/>
  <c r="D17" i="9"/>
  <c r="D3" i="7"/>
  <c r="D29" i="7"/>
  <c r="D22" i="7"/>
  <c r="D31" i="7"/>
  <c r="D34" i="7"/>
  <c r="E33" i="7"/>
  <c r="E15" i="9"/>
  <c r="E6" i="9"/>
  <c r="E10" i="9"/>
  <c r="E17" i="9"/>
  <c r="E3" i="7"/>
  <c r="E17" i="7"/>
  <c r="E29" i="7"/>
  <c r="E22" i="7"/>
  <c r="E31" i="7"/>
  <c r="E34" i="7"/>
  <c r="F13" i="9"/>
  <c r="F14" i="9"/>
  <c r="F4" i="1"/>
  <c r="F24" i="7"/>
  <c r="F26" i="7"/>
  <c r="F27" i="7"/>
  <c r="F28" i="7"/>
  <c r="F29" i="7"/>
  <c r="F19" i="7"/>
  <c r="F20" i="7"/>
  <c r="F22" i="7"/>
  <c r="F31" i="7"/>
  <c r="F33" i="7"/>
  <c r="G17" i="7"/>
  <c r="G29" i="7"/>
  <c r="G22" i="7"/>
  <c r="G31" i="7"/>
  <c r="G34" i="7"/>
  <c r="H33" i="7"/>
  <c r="F9" i="7"/>
  <c r="F10" i="7"/>
  <c r="F11" i="7"/>
  <c r="F12" i="7"/>
  <c r="F13" i="7"/>
  <c r="F14" i="7"/>
  <c r="F15" i="7"/>
  <c r="F16" i="7"/>
  <c r="F5" i="7"/>
  <c r="F6" i="7"/>
  <c r="F7" i="7"/>
  <c r="F8" i="7"/>
  <c r="F9" i="1"/>
  <c r="F5" i="1"/>
  <c r="F6" i="1"/>
  <c r="F7" i="1"/>
  <c r="F8" i="1"/>
  <c r="F3" i="1"/>
  <c r="E7" i="8"/>
  <c r="B20" i="9"/>
  <c r="B30" i="9"/>
  <c r="C20" i="9"/>
  <c r="C30" i="9"/>
  <c r="D20" i="9"/>
  <c r="D30" i="9"/>
  <c r="E20" i="9"/>
  <c r="E30" i="9"/>
  <c r="F30" i="9"/>
  <c r="B35" i="9"/>
  <c r="B37" i="9"/>
  <c r="C35" i="9"/>
  <c r="C37" i="9"/>
  <c r="D35" i="9"/>
  <c r="D37" i="9"/>
  <c r="E35" i="9"/>
  <c r="E37" i="9"/>
  <c r="F32" i="9"/>
  <c r="F34" i="9"/>
  <c r="F35" i="9"/>
  <c r="F37" i="9"/>
  <c r="F19" i="9"/>
  <c r="F34" i="7"/>
  <c r="B19" i="8"/>
  <c r="B23" i="8"/>
  <c r="B28" i="8"/>
  <c r="B30" i="8"/>
  <c r="B32" i="8"/>
  <c r="C19" i="8"/>
  <c r="C23" i="8"/>
  <c r="C28" i="8"/>
  <c r="C30" i="8"/>
  <c r="C32" i="8"/>
  <c r="D19" i="8"/>
  <c r="D23" i="8"/>
  <c r="D28" i="8"/>
  <c r="D30" i="8"/>
  <c r="D32" i="8"/>
  <c r="E19" i="8"/>
  <c r="E23" i="8"/>
  <c r="E28" i="8"/>
  <c r="E30" i="8"/>
  <c r="E32" i="8"/>
  <c r="D7" i="8"/>
  <c r="B7" i="8"/>
  <c r="B12" i="8"/>
  <c r="B14" i="8"/>
  <c r="C7" i="8"/>
  <c r="C12" i="8"/>
  <c r="C14" i="8"/>
  <c r="D12" i="8"/>
  <c r="D14" i="8"/>
  <c r="E12" i="8"/>
  <c r="E14" i="8"/>
  <c r="N29" i="7"/>
  <c r="L12" i="8"/>
  <c r="L7" i="8"/>
  <c r="L14" i="8"/>
  <c r="L16" i="8"/>
  <c r="L19" i="8"/>
  <c r="L23" i="8"/>
  <c r="L28" i="8"/>
  <c r="N6" i="9"/>
  <c r="N10" i="9"/>
  <c r="N15" i="9"/>
  <c r="I28" i="8"/>
  <c r="F12" i="8"/>
  <c r="G12" i="8"/>
  <c r="H12" i="8"/>
  <c r="I12" i="8"/>
  <c r="J12" i="8"/>
  <c r="I29" i="7"/>
  <c r="I22" i="7"/>
  <c r="H29" i="7"/>
  <c r="H22" i="7"/>
  <c r="J29" i="7"/>
  <c r="F23" i="8"/>
  <c r="F28" i="8"/>
  <c r="J16" i="8"/>
  <c r="J19" i="8"/>
  <c r="J23" i="8"/>
  <c r="J28" i="8"/>
  <c r="K32" i="9"/>
  <c r="H35" i="9"/>
  <c r="I35" i="9"/>
  <c r="J35" i="9"/>
  <c r="G20" i="9"/>
  <c r="G30" i="9"/>
  <c r="J20" i="9"/>
  <c r="J30" i="9"/>
  <c r="J37" i="9"/>
  <c r="K4" i="9"/>
  <c r="K5" i="9"/>
  <c r="K6" i="9"/>
  <c r="K8" i="9"/>
  <c r="K9" i="9"/>
  <c r="K10" i="9"/>
  <c r="K12" i="9"/>
  <c r="K13" i="9"/>
  <c r="K14" i="9"/>
  <c r="K15" i="9"/>
  <c r="K17" i="9"/>
  <c r="K19" i="9"/>
  <c r="K20" i="9"/>
  <c r="K30" i="9"/>
  <c r="G35" i="9"/>
  <c r="K35" i="9"/>
  <c r="K34" i="9"/>
  <c r="K33" i="9"/>
  <c r="J22" i="7"/>
  <c r="I23" i="8"/>
  <c r="I30" i="8"/>
  <c r="I19" i="8"/>
  <c r="I16" i="8"/>
  <c r="I7" i="8"/>
  <c r="H28" i="8"/>
  <c r="H23" i="8"/>
  <c r="H19" i="8"/>
  <c r="H16" i="8"/>
  <c r="H7" i="8"/>
  <c r="G28" i="8"/>
  <c r="G23" i="8"/>
  <c r="G30" i="8"/>
  <c r="G19" i="8"/>
  <c r="G32" i="8"/>
  <c r="G16" i="8"/>
  <c r="G7" i="8"/>
  <c r="F19" i="8"/>
  <c r="F16" i="8"/>
  <c r="F7" i="8"/>
  <c r="L30" i="8"/>
  <c r="L32" i="8"/>
  <c r="N17" i="9"/>
  <c r="N20" i="9"/>
  <c r="N30" i="9"/>
  <c r="N37" i="9"/>
  <c r="N3" i="7"/>
  <c r="J30" i="8"/>
  <c r="H30" i="8"/>
  <c r="H32" i="8"/>
  <c r="I32" i="8"/>
  <c r="J32" i="8"/>
  <c r="G14" i="8"/>
  <c r="J14" i="8"/>
  <c r="I14" i="8"/>
  <c r="F30" i="8"/>
  <c r="F32" i="8"/>
  <c r="F14" i="8"/>
  <c r="H14" i="8"/>
  <c r="H20" i="9"/>
  <c r="H30" i="9"/>
  <c r="H37" i="9"/>
  <c r="H17" i="7"/>
  <c r="H31" i="7"/>
  <c r="J17" i="7"/>
  <c r="J31" i="7"/>
  <c r="I20" i="9"/>
  <c r="I30" i="9"/>
  <c r="I37" i="9"/>
  <c r="G37" i="9"/>
  <c r="K37" i="9"/>
  <c r="L20" i="9"/>
  <c r="L30" i="9"/>
  <c r="L37" i="9"/>
  <c r="H34" i="7"/>
  <c r="I33" i="7"/>
  <c r="N17" i="7"/>
  <c r="N31" i="7"/>
  <c r="I17" i="7"/>
  <c r="I31" i="7"/>
  <c r="I34" i="7"/>
  <c r="J33" i="7"/>
  <c r="J34" i="7"/>
  <c r="N34" i="7"/>
  <c r="O33" i="7"/>
  <c r="O20" i="9"/>
  <c r="O30" i="9"/>
  <c r="O3" i="7"/>
  <c r="O17" i="7"/>
  <c r="O31" i="7"/>
  <c r="O34" i="7"/>
  <c r="M30" i="8"/>
  <c r="M32" i="8"/>
  <c r="O3" i="1"/>
  <c r="O37" i="9"/>
</calcChain>
</file>

<file path=xl/sharedStrings.xml><?xml version="1.0" encoding="utf-8"?>
<sst xmlns="http://schemas.openxmlformats.org/spreadsheetml/2006/main" count="154" uniqueCount="100">
  <si>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</si>
  <si>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</si>
  <si>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</si>
  <si>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</si>
  <si>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</si>
  <si>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</si>
  <si>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</si>
  <si>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</si>
  <si>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</si>
  <si>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</si>
  <si>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</si>
  <si>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</si>
  <si>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</si>
  <si>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</si>
  <si>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Operating revenues</t>
  </si>
  <si>
    <t>Operating expenses</t>
  </si>
  <si>
    <t>Depreciation</t>
  </si>
  <si>
    <t>Impairment</t>
  </si>
  <si>
    <t xml:space="preserve">Interest income </t>
  </si>
  <si>
    <t>Interest expense</t>
  </si>
  <si>
    <t>Other financial items</t>
  </si>
  <si>
    <t>Net financial items</t>
  </si>
  <si>
    <t>Profit/(loss) before tax</t>
  </si>
  <si>
    <t>Taxes</t>
  </si>
  <si>
    <t>Net (loss)/profit</t>
  </si>
  <si>
    <t>EARNINGS PER SHARE</t>
  </si>
  <si>
    <t>EPS</t>
  </si>
  <si>
    <t>Diluted EPS</t>
  </si>
  <si>
    <t>OCI</t>
  </si>
  <si>
    <t>FY2023</t>
  </si>
  <si>
    <t>Q42024</t>
  </si>
  <si>
    <t>Net profit/(loss) for the period</t>
  </si>
  <si>
    <t>Foreign currency translation</t>
  </si>
  <si>
    <t>Revaluation hedging instruments</t>
  </si>
  <si>
    <t>Pension remeasurement</t>
  </si>
  <si>
    <t>Other comprehensive income</t>
  </si>
  <si>
    <t xml:space="preserve">Total comprehensive income </t>
  </si>
  <si>
    <t>ASSETS</t>
  </si>
  <si>
    <t>Goodwill</t>
  </si>
  <si>
    <t>Vessels</t>
  </si>
  <si>
    <t>New builds</t>
  </si>
  <si>
    <t>Other non-current assets</t>
  </si>
  <si>
    <t xml:space="preserve">Total non-current assets </t>
  </si>
  <si>
    <t>Cash and deposits</t>
  </si>
  <si>
    <t xml:space="preserve">Accounts and other receivables </t>
  </si>
  <si>
    <t>Other current assets</t>
  </si>
  <si>
    <t>Total current assets</t>
  </si>
  <si>
    <t>TOTAL ASSETS</t>
  </si>
  <si>
    <t>EQUITY AND LIABILITIES</t>
  </si>
  <si>
    <t>Share capital</t>
  </si>
  <si>
    <t>Other equity</t>
  </si>
  <si>
    <t>Total equity</t>
  </si>
  <si>
    <t>Interest-free long-term liabilities</t>
  </si>
  <si>
    <t>Interest-bearing long-term debt</t>
  </si>
  <si>
    <t>Total long-term liabilities</t>
  </si>
  <si>
    <t>Accounts and other payables</t>
  </si>
  <si>
    <t>Tax payable</t>
  </si>
  <si>
    <t>Current portion of long-term debt</t>
  </si>
  <si>
    <t>Total current liabilities</t>
  </si>
  <si>
    <t>Total liabilities</t>
  </si>
  <si>
    <t>TOTAL EQUITY AND LIABILITIES</t>
  </si>
  <si>
    <t>Profit/(loss) before taxes</t>
  </si>
  <si>
    <t>Deferred revenue recognition (IFRS 15 adjustment)</t>
  </si>
  <si>
    <t>Share of loss of equity of an associate</t>
  </si>
  <si>
    <t>Loss/(Gain) on sale of non-current assets</t>
  </si>
  <si>
    <t>Financial income</t>
  </si>
  <si>
    <t>Financial costs</t>
  </si>
  <si>
    <t>Share-based payment expense</t>
  </si>
  <si>
    <t>Change in working capital</t>
  </si>
  <si>
    <t>Other items from/(used in) operating activities</t>
  </si>
  <si>
    <t>Taxes (paid)/received</t>
  </si>
  <si>
    <t>Net cash flow from/(used in) operating activities</t>
  </si>
  <si>
    <t>Acquisition of tangible assets</t>
  </si>
  <si>
    <t>Net proceeds/(payments) from sale of tangible assets</t>
  </si>
  <si>
    <t>Interests received</t>
  </si>
  <si>
    <t>Net cash flow used in investing activities</t>
  </si>
  <si>
    <t>Proceeds from new interest-bearing debt</t>
  </si>
  <si>
    <t>Repayment of interest-bearing debt</t>
  </si>
  <si>
    <t>Refinancing cost</t>
  </si>
  <si>
    <t>Interests paid</t>
  </si>
  <si>
    <t>Net cash flow used in financing activities</t>
  </si>
  <si>
    <t>Net cash flow</t>
  </si>
  <si>
    <t>Cash and deposits at beginning of period</t>
  </si>
  <si>
    <t>Cash and deposits at end of period</t>
  </si>
  <si>
    <t>Key figures in Balance Sheet</t>
  </si>
  <si>
    <t>Total assets</t>
  </si>
  <si>
    <t>Net working capital</t>
  </si>
  <si>
    <t>Liquidity reserve</t>
  </si>
  <si>
    <t>Interest-bearing debt</t>
  </si>
  <si>
    <t>Net Interest-bearing debt</t>
  </si>
  <si>
    <t>Book equity</t>
  </si>
  <si>
    <t>Book equity ratio</t>
  </si>
  <si>
    <t>Q1 2025</t>
  </si>
  <si>
    <t>FY 2024</t>
  </si>
  <si>
    <t>Q2 2025</t>
  </si>
  <si>
    <t>Q3 2025</t>
  </si>
  <si>
    <t>Net gain from recapitalisation</t>
  </si>
  <si>
    <t>Issuance of shares</t>
  </si>
  <si>
    <t>Operating profit/(loss) before financial items and tax</t>
  </si>
  <si>
    <t>Operating results before depreciation, impairment, finance and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</si>
</sst>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_);\(#,##0.0\)"/>
    <numFmt numFmtId="167" formatCode="_(* #,##0.0_);_(* \(#,##0.0\);_(* &quot;-&quot;??_);_(@_)"/>
    <numFmt numFmtId="168" formatCode="#,##0.0"/>
    <numFmt numFmtId="169" formatCode="0.0\ %"/>
    <numFmt numFmtId="170" formatCode="[$-414]mmm/\ yy;@"/>
    <numFmt numFmtId="171" formatCode="0.0"/>
    <numFmt numFmtId="172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color indexed="10"/>
      <name val="Calibri"/>
      <family val="2"/>
      <scheme val="minor"/>
    </font>
    <font>
      <sz val="10"/>
      <color rgb="FF9C0006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70" fontId="5" fillId="0" borderId="0"/>
    <xf numFmtId="164" fontId="5" fillId="0" borderId="0" applyFont="0" applyFill="0" applyBorder="0" applyAlignment="0" applyProtection="0"/>
    <xf numFmtId="170" fontId="5" fillId="0" borderId="0"/>
    <xf numFmtId="170" fontId="7" fillId="0" borderId="0"/>
    <xf numFmtId="17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</cellStyleXfs>
  <cellXfs count="118">
    <xf numFmtId="0" fontId="0" fillId="0" borderId="0" xfId="0"/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3" fillId="0" borderId="0" xfId="4" applyFont="1" applyAlignment="1">
      <alignment vertical="center" readingOrder="1"/>
    </xf>
    <xf numFmtId="166" fontId="13" fillId="0" borderId="0" xfId="1" applyNumberFormat="1" applyFont="1" applyFill="1" applyBorder="1" applyAlignment="1">
      <alignment horizontal="right" vertical="center" readingOrder="1"/>
    </xf>
    <xf numFmtId="166" fontId="13" fillId="3" borderId="0" xfId="1" applyNumberFormat="1" applyFont="1" applyFill="1" applyBorder="1" applyAlignment="1">
      <alignment horizontal="right" vertical="center" readingOrder="1"/>
    </xf>
    <xf numFmtId="0" fontId="13" fillId="2" borderId="0" xfId="4" applyFont="1" applyFill="1" applyAlignment="1">
      <alignment vertical="center" readingOrder="1"/>
    </xf>
    <xf numFmtId="0" fontId="14" fillId="0" borderId="1" xfId="4" applyFont="1" applyBorder="1" applyAlignment="1">
      <alignment vertical="center" readingOrder="1"/>
    </xf>
    <xf numFmtId="0" fontId="14" fillId="2" borderId="0" xfId="4" applyFont="1" applyFill="1" applyAlignment="1">
      <alignment vertical="center" readingOrder="1"/>
    </xf>
    <xf numFmtId="166" fontId="14" fillId="0" borderId="0" xfId="4" applyNumberFormat="1" applyFont="1" applyAlignment="1">
      <alignment vertical="center" readingOrder="1"/>
    </xf>
    <xf numFmtId="166" fontId="14" fillId="3" borderId="0" xfId="4" applyNumberFormat="1" applyFont="1" applyFill="1" applyAlignment="1">
      <alignment vertical="center" readingOrder="1"/>
    </xf>
    <xf numFmtId="167" fontId="13" fillId="0" borderId="0" xfId="4" applyNumberFormat="1" applyFont="1" applyAlignment="1">
      <alignment vertical="center" readingOrder="1"/>
    </xf>
    <xf numFmtId="167" fontId="13" fillId="2" borderId="0" xfId="4" applyNumberFormat="1" applyFont="1" applyFill="1" applyAlignment="1">
      <alignment vertical="center" readingOrder="1"/>
    </xf>
    <xf numFmtId="167" fontId="13" fillId="3" borderId="0" xfId="4" applyNumberFormat="1" applyFont="1" applyFill="1" applyAlignment="1">
      <alignment vertical="center" readingOrder="1"/>
    </xf>
    <xf numFmtId="49" fontId="13" fillId="2" borderId="0" xfId="0" applyNumberFormat="1" applyFont="1" applyFill="1" applyAlignment="1">
      <alignment vertical="center" readingOrder="1"/>
    </xf>
    <xf numFmtId="166" fontId="14" fillId="0" borderId="0" xfId="0" applyNumberFormat="1" applyFont="1" applyAlignment="1">
      <alignment vertical="center" readingOrder="1"/>
    </xf>
    <xf numFmtId="166" fontId="14" fillId="3" borderId="0" xfId="0" applyNumberFormat="1" applyFont="1" applyFill="1" applyAlignment="1">
      <alignment vertical="center" readingOrder="1"/>
    </xf>
    <xf numFmtId="0" fontId="14" fillId="0" borderId="0" xfId="4" applyFont="1" applyAlignment="1">
      <alignment vertical="center" readingOrder="1"/>
    </xf>
    <xf numFmtId="166" fontId="14" fillId="0" borderId="0" xfId="1" applyNumberFormat="1" applyFont="1" applyFill="1" applyBorder="1" applyAlignment="1">
      <alignment vertical="center" readingOrder="1"/>
    </xf>
    <xf numFmtId="166" fontId="14" fillId="3" borderId="0" xfId="1" applyNumberFormat="1" applyFont="1" applyFill="1" applyBorder="1" applyAlignment="1">
      <alignment vertical="center" readingOrder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3" fillId="2" borderId="0" xfId="4" applyFont="1" applyFill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14" fillId="0" borderId="1" xfId="4" applyFont="1" applyBorder="1" applyAlignment="1">
      <alignment vertical="center"/>
    </xf>
    <xf numFmtId="166" fontId="14" fillId="0" borderId="1" xfId="1" applyNumberFormat="1" applyFont="1" applyFill="1" applyBorder="1" applyAlignment="1">
      <alignment horizontal="right" vertical="center"/>
    </xf>
    <xf numFmtId="0" fontId="14" fillId="0" borderId="0" xfId="4" applyFont="1" applyAlignment="1">
      <alignment vertical="center"/>
    </xf>
    <xf numFmtId="166" fontId="14" fillId="0" borderId="0" xfId="1" applyNumberFormat="1" applyFont="1" applyFill="1" applyBorder="1" applyAlignment="1">
      <alignment horizontal="right" vertical="center"/>
    </xf>
    <xf numFmtId="0" fontId="14" fillId="0" borderId="2" xfId="4" applyFont="1" applyBorder="1" applyAlignment="1">
      <alignment vertical="center"/>
    </xf>
    <xf numFmtId="166" fontId="14" fillId="0" borderId="2" xfId="1" applyNumberFormat="1" applyFont="1" applyFill="1" applyBorder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0" fontId="13" fillId="4" borderId="0" xfId="6" applyFont="1" applyFill="1" applyAlignment="1">
      <alignment vertical="center"/>
    </xf>
    <xf numFmtId="0" fontId="17" fillId="0" borderId="0" xfId="0" applyFont="1" applyAlignment="1">
      <alignment vertical="center"/>
    </xf>
    <xf numFmtId="172" fontId="15" fillId="0" borderId="0" xfId="20" applyNumberFormat="1" applyFont="1" applyFill="1" applyAlignment="1">
      <alignment horizontal="center"/>
    </xf>
    <xf numFmtId="169" fontId="13" fillId="0" borderId="0" xfId="2" applyNumberFormat="1" applyFont="1" applyFill="1" applyBorder="1" applyAlignment="1">
      <alignment horizontal="right" vertical="center"/>
    </xf>
    <xf numFmtId="166" fontId="13" fillId="3" borderId="0" xfId="4" applyNumberFormat="1" applyFont="1" applyFill="1" applyAlignment="1">
      <alignment horizontal="right" vertical="center"/>
    </xf>
    <xf numFmtId="166" fontId="14" fillId="3" borderId="1" xfId="1" applyNumberFormat="1" applyFont="1" applyFill="1" applyBorder="1" applyAlignment="1">
      <alignment horizontal="right" vertical="center"/>
    </xf>
    <xf numFmtId="166" fontId="14" fillId="3" borderId="0" xfId="1" applyNumberFormat="1" applyFont="1" applyFill="1" applyBorder="1" applyAlignment="1">
      <alignment horizontal="right" vertical="center"/>
    </xf>
    <xf numFmtId="166" fontId="14" fillId="3" borderId="2" xfId="1" applyNumberFormat="1" applyFont="1" applyFill="1" applyBorder="1" applyAlignment="1">
      <alignment horizontal="right" vertical="center"/>
    </xf>
    <xf numFmtId="49" fontId="15" fillId="0" borderId="0" xfId="3" applyNumberFormat="1" applyFont="1" applyAlignment="1" applyProtection="1">
      <alignment vertical="center"/>
      <protection locked="0"/>
    </xf>
    <xf numFmtId="0" fontId="11" fillId="5" borderId="1" xfId="0" applyFont="1" applyFill="1" applyBorder="1" applyAlignment="1">
      <alignment horizontal="left" vertical="center" readingOrder="1"/>
    </xf>
    <xf numFmtId="0" fontId="12" fillId="5" borderId="1" xfId="4" applyFont="1" applyFill="1" applyBorder="1" applyAlignment="1">
      <alignment horizontal="right" vertical="center" readingOrder="1"/>
    </xf>
    <xf numFmtId="0" fontId="12" fillId="5" borderId="1" xfId="4" applyFont="1" applyFill="1" applyBorder="1" applyAlignment="1">
      <alignment vertical="center"/>
    </xf>
    <xf numFmtId="0" fontId="12" fillId="5" borderId="1" xfId="4" applyFont="1" applyFill="1" applyBorder="1" applyAlignment="1">
      <alignment horizontal="right" vertical="center" wrapText="1" readingOrder="1"/>
    </xf>
    <xf numFmtId="49" fontId="12" fillId="5" borderId="1" xfId="3" applyNumberFormat="1" applyFont="1" applyFill="1" applyBorder="1" applyAlignment="1" applyProtection="1">
      <alignment vertical="center"/>
      <protection locked="0"/>
    </xf>
    <xf numFmtId="0" fontId="12" fillId="5" borderId="1" xfId="6" applyFont="1" applyFill="1" applyBorder="1" applyAlignment="1">
      <alignment vertical="center"/>
    </xf>
    <xf numFmtId="49" fontId="17" fillId="0" borderId="1" xfId="3" applyNumberFormat="1" applyFont="1" applyBorder="1" applyAlignment="1" applyProtection="1">
      <alignment vertical="center" wrapText="1"/>
      <protection locked="0"/>
    </xf>
    <xf numFmtId="49" fontId="17" fillId="0" borderId="0" xfId="3" applyNumberFormat="1" applyFont="1" applyAlignment="1" applyProtection="1">
      <alignment vertical="center" wrapText="1"/>
      <protection locked="0"/>
    </xf>
    <xf numFmtId="49" fontId="17" fillId="0" borderId="2" xfId="3" applyNumberFormat="1" applyFont="1" applyBorder="1" applyAlignment="1" applyProtection="1">
      <alignment vertical="center" wrapText="1"/>
      <protection locked="0"/>
    </xf>
    <xf numFmtId="49" fontId="17" fillId="0" borderId="1" xfId="3" applyNumberFormat="1" applyFont="1" applyBorder="1" applyAlignment="1" applyProtection="1">
      <alignment vertical="center"/>
      <protection locked="0"/>
    </xf>
    <xf numFmtId="172" fontId="13" fillId="3" borderId="0" xfId="20" applyNumberFormat="1" applyFont="1" applyFill="1" applyAlignment="1">
      <alignment horizontal="center"/>
    </xf>
    <xf numFmtId="172" fontId="13" fillId="0" borderId="0" xfId="20" applyNumberFormat="1" applyFont="1" applyFill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0" fontId="19" fillId="0" borderId="0" xfId="0" applyFont="1"/>
    <xf numFmtId="14" fontId="12" fillId="5" borderId="1" xfId="4" applyNumberFormat="1" applyFont="1" applyFill="1" applyBorder="1" applyAlignment="1">
      <alignment horizontal="right" vertical="center" wrapText="1" readingOrder="1"/>
    </xf>
    <xf numFmtId="167" fontId="13" fillId="3" borderId="0" xfId="4" applyNumberFormat="1" applyFont="1" applyFill="1" applyAlignment="1">
      <alignment horizontal="right" vertical="center"/>
    </xf>
    <xf numFmtId="167" fontId="14" fillId="0" borderId="1" xfId="1" applyNumberFormat="1" applyFont="1" applyFill="1" applyBorder="1" applyAlignment="1" applyProtection="1">
      <alignment horizontal="right" vertical="center"/>
      <protection locked="0"/>
    </xf>
    <xf numFmtId="167" fontId="14" fillId="3" borderId="1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Border="1" applyAlignment="1" applyProtection="1">
      <alignment vertical="center" wrapText="1"/>
      <protection locked="0"/>
    </xf>
    <xf numFmtId="167" fontId="14" fillId="3" borderId="0" xfId="1" applyNumberFormat="1" applyFont="1" applyFill="1" applyBorder="1" applyAlignment="1" applyProtection="1">
      <alignment vertical="center" wrapText="1"/>
      <protection locked="0"/>
    </xf>
    <xf numFmtId="167" fontId="14" fillId="0" borderId="1" xfId="4" applyNumberFormat="1" applyFont="1" applyBorder="1" applyAlignment="1">
      <alignment vertical="center" readingOrder="1"/>
    </xf>
    <xf numFmtId="167" fontId="14" fillId="3" borderId="1" xfId="4" applyNumberFormat="1" applyFont="1" applyFill="1" applyBorder="1" applyAlignment="1">
      <alignment vertical="center" readingOrder="1"/>
    </xf>
    <xf numFmtId="167" fontId="14" fillId="0" borderId="2" xfId="1" applyNumberFormat="1" applyFont="1" applyFill="1" applyBorder="1" applyAlignment="1" applyProtection="1">
      <alignment horizontal="right" vertical="center"/>
      <protection locked="0"/>
    </xf>
    <xf numFmtId="167" fontId="14" fillId="3" borderId="2" xfId="1" applyNumberFormat="1" applyFont="1" applyFill="1" applyBorder="1" applyAlignment="1" applyProtection="1">
      <alignment horizontal="right" vertical="center"/>
      <protection locked="0"/>
    </xf>
    <xf numFmtId="167" fontId="13" fillId="0" borderId="0" xfId="1" applyNumberFormat="1" applyFont="1" applyFill="1" applyBorder="1" applyAlignment="1" applyProtection="1">
      <alignment vertical="center"/>
      <protection locked="0"/>
    </xf>
    <xf numFmtId="167" fontId="13" fillId="3" borderId="0" xfId="1" applyNumberFormat="1" applyFont="1" applyFill="1" applyBorder="1" applyAlignment="1" applyProtection="1">
      <alignment vertical="center"/>
      <protection locked="0"/>
    </xf>
    <xf numFmtId="169" fontId="15" fillId="0" borderId="0" xfId="2" applyNumberFormat="1" applyFont="1" applyFill="1" applyAlignment="1">
      <alignment horizontal="center"/>
    </xf>
    <xf numFmtId="168" fontId="5" fillId="0" borderId="0" xfId="0" applyNumberFormat="1" applyFont="1"/>
    <xf numFmtId="167" fontId="13" fillId="0" borderId="0" xfId="4" applyNumberFormat="1" applyFont="1" applyAlignment="1">
      <alignment horizontal="right" vertical="center"/>
    </xf>
    <xf numFmtId="167" fontId="13" fillId="2" borderId="0" xfId="4" applyNumberFormat="1" applyFont="1" applyFill="1" applyAlignment="1">
      <alignment horizontal="right" vertical="center"/>
    </xf>
    <xf numFmtId="167" fontId="14" fillId="2" borderId="0" xfId="1" applyNumberFormat="1" applyFont="1" applyFill="1" applyBorder="1" applyAlignment="1" applyProtection="1">
      <alignment vertical="center" wrapText="1"/>
      <protection locked="0"/>
    </xf>
    <xf numFmtId="167" fontId="14" fillId="2" borderId="1" xfId="4" applyNumberFormat="1" applyFont="1" applyFill="1" applyBorder="1" applyAlignment="1">
      <alignment vertical="center" readingOrder="1"/>
    </xf>
    <xf numFmtId="167" fontId="14" fillId="2" borderId="2" xfId="1" applyNumberFormat="1" applyFont="1" applyFill="1" applyBorder="1" applyAlignment="1" applyProtection="1">
      <alignment horizontal="right" vertical="center"/>
      <protection locked="0"/>
    </xf>
    <xf numFmtId="167" fontId="13" fillId="2" borderId="0" xfId="1" applyNumberFormat="1" applyFont="1" applyFill="1" applyBorder="1" applyAlignment="1" applyProtection="1">
      <alignment vertical="center"/>
      <protection locked="0"/>
    </xf>
    <xf numFmtId="164" fontId="13" fillId="0" borderId="0" xfId="17" applyFont="1" applyFill="1" applyBorder="1"/>
    <xf numFmtId="0" fontId="14" fillId="2" borderId="0" xfId="4" applyFont="1" applyFill="1" applyAlignment="1">
      <alignment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3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0" fontId="5" fillId="3" borderId="0" xfId="0" applyFont="1" applyFill="1"/>
    <xf numFmtId="166" fontId="14" fillId="0" borderId="1" xfId="4" applyNumberFormat="1" applyFont="1" applyBorder="1" applyAlignment="1">
      <alignment horizontal="right" vertical="center"/>
    </xf>
    <xf numFmtId="166" fontId="14" fillId="3" borderId="1" xfId="4" applyNumberFormat="1" applyFont="1" applyFill="1" applyBorder="1" applyAlignment="1">
      <alignment horizontal="right" vertical="center"/>
    </xf>
    <xf numFmtId="171" fontId="13" fillId="0" borderId="0" xfId="1" applyNumberFormat="1" applyFont="1" applyAlignment="1">
      <alignment horizontal="right" vertical="center"/>
    </xf>
    <xf numFmtId="171" fontId="13" fillId="0" borderId="0" xfId="1" applyNumberFormat="1" applyFont="1" applyFill="1" applyAlignment="1">
      <alignment horizontal="right" vertical="center"/>
    </xf>
    <xf numFmtId="171" fontId="13" fillId="0" borderId="0" xfId="1" applyNumberFormat="1" applyFont="1" applyAlignment="1">
      <alignment vertical="center" readingOrder="1"/>
    </xf>
    <xf numFmtId="171" fontId="13" fillId="0" borderId="0" xfId="1" applyNumberFormat="1" applyFont="1" applyFill="1" applyAlignment="1">
      <alignment vertical="center" readingOrder="1"/>
    </xf>
    <xf numFmtId="171" fontId="13" fillId="0" borderId="0" xfId="4" applyNumberFormat="1" applyFont="1" applyAlignment="1">
      <alignment horizontal="right" vertical="center"/>
    </xf>
    <xf numFmtId="171" fontId="13" fillId="3" borderId="0" xfId="4" applyNumberFormat="1" applyFont="1" applyFill="1" applyAlignment="1">
      <alignment horizontal="right" vertical="center"/>
    </xf>
    <xf numFmtId="171" fontId="13" fillId="3" borderId="0" xfId="4" applyNumberFormat="1" applyFont="1" applyFill="1" applyAlignment="1">
      <alignment vertical="center" readingOrder="1"/>
    </xf>
    <xf numFmtId="171" fontId="13" fillId="0" borderId="0" xfId="4" applyNumberFormat="1" applyFont="1" applyAlignment="1">
      <alignment vertical="center" readingOrder="1"/>
    </xf>
    <xf numFmtId="171" fontId="13" fillId="2" borderId="0" xfId="4" applyNumberFormat="1" applyFont="1" applyFill="1" applyAlignment="1">
      <alignment vertical="center" readingOrder="1"/>
    </xf>
    <xf numFmtId="169" fontId="15" fillId="3" borderId="0" xfId="0" applyNumberFormat="1" applyFont="1" applyFill="1" applyAlignment="1">
      <alignment vertical="center"/>
    </xf>
    <xf numFmtId="169" fontId="13" fillId="0" borderId="0" xfId="4" applyNumberFormat="1" applyFont="1" applyAlignment="1">
      <alignment vertical="center" readingOrder="1"/>
    </xf>
    <xf numFmtId="171" fontId="15" fillId="3" borderId="0" xfId="0" applyNumberFormat="1" applyFont="1" applyFill="1" applyAlignment="1">
      <alignment vertical="center"/>
    </xf>
    <xf numFmtId="171" fontId="13" fillId="0" borderId="0" xfId="2" applyNumberFormat="1" applyFont="1" applyFill="1" applyBorder="1" applyAlignment="1">
      <alignment horizontal="right" vertical="center"/>
    </xf>
    <xf numFmtId="171" fontId="13" fillId="0" borderId="0" xfId="0" applyNumberFormat="1" applyFont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171" fontId="15" fillId="0" borderId="0" xfId="0" applyNumberFormat="1" applyFont="1" applyAlignment="1">
      <alignment vertical="center"/>
    </xf>
    <xf numFmtId="169" fontId="15" fillId="0" borderId="0" xfId="0" applyNumberFormat="1" applyFont="1" applyAlignment="1">
      <alignment vertical="center"/>
    </xf>
    <xf numFmtId="166" fontId="13" fillId="0" borderId="0" xfId="103" applyNumberFormat="1" applyFont="1"/>
    <xf numFmtId="164" fontId="13" fillId="0" borderId="0" xfId="104" applyFont="1" applyFill="1" applyBorder="1"/>
    <xf numFmtId="0" fontId="13" fillId="0" borderId="0" xfId="0" applyFont="1" applyAlignment="1">
      <alignment vertical="center" readingOrder="1"/>
    </xf>
    <xf numFmtId="166" fontId="24" fillId="0" borderId="0" xfId="103" applyNumberFormat="1" applyFont="1"/>
    <xf numFmtId="2" fontId="13" fillId="2" borderId="0" xfId="4" applyNumberFormat="1" applyFont="1" applyFill="1" applyAlignment="1">
      <alignment vertical="center" readingOrder="1"/>
    </xf>
    <xf numFmtId="167" fontId="13" fillId="0" borderId="0" xfId="104" applyNumberFormat="1" applyFont="1" applyFill="1" applyBorder="1"/>
    <xf numFmtId="167" fontId="13" fillId="0" borderId="0" xfId="104" applyNumberFormat="1" applyFont="1" applyFill="1" applyAlignment="1">
      <alignment horizontal="center"/>
    </xf>
    <xf numFmtId="171" fontId="13" fillId="2" borderId="0" xfId="4" applyNumberFormat="1" applyFont="1" applyFill="1" applyAlignment="1">
      <alignment vertical="center"/>
    </xf>
    <xf numFmtId="169" fontId="13" fillId="0" borderId="0" xfId="105" applyNumberFormat="1" applyFont="1" applyFill="1" applyBorder="1"/>
    <xf numFmtId="166" fontId="5" fillId="0" borderId="0" xfId="0" applyNumberFormat="1" applyFont="1"/>
    <xf numFmtId="171" fontId="15" fillId="2" borderId="0" xfId="0" applyNumberFormat="1" applyFont="1" applyFill="1" applyAlignment="1">
      <alignment vertical="center"/>
    </xf>
    <xf numFmtId="169" fontId="15" fillId="2" borderId="0" xfId="0" applyNumberFormat="1" applyFont="1" applyFill="1" applyAlignment="1">
      <alignment vertical="center"/>
    </xf>
    <xf numFmtId="164" fontId="13" fillId="3" borderId="0" xfId="17" applyFont="1" applyFill="1" applyBorder="1"/>
  </cellXfs>
  <cellStyles count="108">
    <cellStyle name="Bad 2" xfId="106" xr:uid="{B73D8574-6ABC-4781-9A90-53D4360F49F4}"/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2 4" xfId="104" xr:uid="{D0E72C1F-E93C-44EB-9B4A-359D700A0B93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86" builtinId="9" hidden="1"/>
    <cellStyle name="Followed Hyperlink" xfId="62" builtinId="9" hidden="1"/>
    <cellStyle name="Followed Hyperlink" xfId="36" builtinId="9" hidden="1"/>
    <cellStyle name="Followed Hyperlink" xfId="48" builtinId="9" hidden="1"/>
    <cellStyle name="Followed Hyperlink" xfId="56" builtinId="9" hidden="1"/>
    <cellStyle name="Followed Hyperlink" xfId="74" builtinId="9" hidden="1"/>
    <cellStyle name="Followed Hyperlink" xfId="82" builtinId="9" hidden="1"/>
    <cellStyle name="Followed Hyperlink" xfId="92" builtinId="9" hidden="1"/>
    <cellStyle name="Followed Hyperlink" xfId="76" builtinId="9" hidden="1"/>
    <cellStyle name="Followed Hyperlink" xfId="64" builtinId="9" hidden="1"/>
    <cellStyle name="Followed Hyperlink" xfId="58" builtinId="9" hidden="1"/>
    <cellStyle name="Followed Hyperlink" xfId="84" builtinId="9" hidden="1"/>
    <cellStyle name="Followed Hyperlink" xfId="40" builtinId="9" hidden="1"/>
    <cellStyle name="Followed Hyperlink" xfId="72" builtinId="9" hidden="1"/>
    <cellStyle name="Followed Hyperlink" xfId="34" builtinId="9" hidden="1"/>
    <cellStyle name="Followed Hyperlink" xfId="50" builtinId="9" hidden="1"/>
    <cellStyle name="Followed Hyperlink" xfId="28" builtinId="9" hidden="1"/>
    <cellStyle name="Followed Hyperlink" xfId="98" builtinId="9" hidden="1"/>
    <cellStyle name="Followed Hyperlink" xfId="68" builtinId="9" hidden="1"/>
    <cellStyle name="Followed Hyperlink" xfId="88" builtinId="9" hidden="1"/>
    <cellStyle name="Followed Hyperlink" xfId="70" builtinId="9" hidden="1"/>
    <cellStyle name="Followed Hyperlink" xfId="96" builtinId="9" hidden="1"/>
    <cellStyle name="Followed Hyperlink" xfId="42" builtinId="9" hidden="1"/>
    <cellStyle name="Followed Hyperlink" xfId="52" builtinId="9" hidden="1"/>
    <cellStyle name="Followed Hyperlink" xfId="32" builtinId="9" hidden="1"/>
    <cellStyle name="Followed Hyperlink" xfId="30" builtinId="9" hidden="1"/>
    <cellStyle name="Followed Hyperlink" xfId="44" builtinId="9" hidden="1"/>
    <cellStyle name="Followed Hyperlink" xfId="78" builtinId="9" hidden="1"/>
    <cellStyle name="Followed Hyperlink" xfId="54" builtinId="9" hidden="1"/>
    <cellStyle name="Followed Hyperlink" xfId="94" builtinId="9" hidden="1"/>
    <cellStyle name="Followed Hyperlink" xfId="46" builtinId="9" hidden="1"/>
    <cellStyle name="Followed Hyperlink" xfId="80" builtinId="9" hidden="1"/>
    <cellStyle name="Followed Hyperlink" xfId="26" builtinId="9" hidden="1"/>
    <cellStyle name="Followed Hyperlink" xfId="38" builtinId="9" hidden="1"/>
    <cellStyle name="Followed Hyperlink" xfId="66" builtinId="9" hidden="1"/>
    <cellStyle name="Followed Hyperlink" xfId="90" builtinId="9" hidden="1"/>
    <cellStyle name="Followed Hyperlink" xfId="60" builtinId="9" hidden="1"/>
    <cellStyle name="Hyperlink" xfId="81" builtinId="8" hidden="1"/>
    <cellStyle name="Hyperlink" xfId="83" builtinId="8" hidden="1"/>
    <cellStyle name="Hyperlink" xfId="89" builtinId="8" hidden="1"/>
    <cellStyle name="Hyperlink" xfId="85" builtinId="8" hidden="1"/>
    <cellStyle name="Hyperlink" xfId="97" builtinId="8" hidden="1"/>
    <cellStyle name="Hyperlink" xfId="57" builtinId="8" hidden="1"/>
    <cellStyle name="Hyperlink" xfId="93" builtinId="8" hidden="1"/>
    <cellStyle name="Hyperlink" xfId="77" builtinId="8" hidden="1"/>
    <cellStyle name="Hyperlink" xfId="79" builtinId="8" hidden="1"/>
    <cellStyle name="Hyperlink" xfId="95" builtinId="8" hidden="1"/>
    <cellStyle name="Hyperlink" xfId="87" builtinId="8" hidden="1"/>
    <cellStyle name="Hyperlink" xfId="51" builtinId="8" hidden="1"/>
    <cellStyle name="Hyperlink" xfId="41" builtinId="8" hidden="1"/>
    <cellStyle name="Hyperlink" xfId="73" builtinId="8" hidden="1"/>
    <cellStyle name="Hyperlink" xfId="31" builtinId="8" hidden="1"/>
    <cellStyle name="Hyperlink" xfId="45" builtinId="8" hidden="1"/>
    <cellStyle name="Hyperlink" xfId="63" builtinId="8" hidden="1"/>
    <cellStyle name="Hyperlink" xfId="49" builtinId="8" hidden="1"/>
    <cellStyle name="Hyperlink" xfId="55" builtinId="8" hidden="1"/>
    <cellStyle name="Hyperlink" xfId="91" builtinId="8" hidden="1"/>
    <cellStyle name="Hyperlink" xfId="53" builtinId="8" hidden="1"/>
    <cellStyle name="Hyperlink" xfId="69" builtinId="8" hidden="1"/>
    <cellStyle name="Hyperlink" xfId="75" builtinId="8" hidden="1"/>
    <cellStyle name="Hyperlink" xfId="59" builtinId="8" hidden="1"/>
    <cellStyle name="Hyperlink" xfId="61" builtinId="8" hidden="1"/>
    <cellStyle name="Hyperlink" xfId="33" builtinId="8" hidden="1"/>
    <cellStyle name="Hyperlink" xfId="65" builtinId="8" hidden="1"/>
    <cellStyle name="Hyperlink" xfId="71" builtinId="8" hidden="1"/>
    <cellStyle name="Hyperlink" xfId="35" builtinId="8" hidden="1"/>
    <cellStyle name="Hyperlink" xfId="37" builtinId="8" hidden="1"/>
    <cellStyle name="Hyperlink" xfId="43" builtinId="8" hidden="1"/>
    <cellStyle name="Hyperlink" xfId="47" builtinId="8" hidden="1"/>
    <cellStyle name="Hyperlink" xfId="29" builtinId="8" hidden="1"/>
    <cellStyle name="Hyperlink" xfId="27" builtinId="8" hidden="1"/>
    <cellStyle name="Hyperlink" xfId="39" builtinId="8" hidden="1"/>
    <cellStyle name="Hyperlink" xfId="25" builtinId="8" hidden="1"/>
    <cellStyle name="Hyperlink" xfId="67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2 4" xfId="103" xr:uid="{F4C5D885-F8F1-4B36-BB44-2A4D8ACDD1E6}"/>
    <cellStyle name="Normal 2_Key figures" xfId="107" xr:uid="{1EFA70A2-3FAF-4A38-BCBC-456A2BD6511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  <cellStyle name="Prosent 2" xfId="105" xr:uid="{616B22E3-CD59-45DF-B085-9198EE8A8C02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nYen\Desktop\Reporting\Quarter%20Reports\Q1%20FY24%20Consol%20Quarterly%20Report.xlsm" TargetMode="External"/><Relationship Id="rId1" Type="http://schemas.openxmlformats.org/officeDocument/2006/relationships/externalLinkPath" Target="/sites/InvestorsRelationsandReporting/Shared%20Documents/General/Quarterly%20report/2025/Q1/Final%20for%20publish/Q1%20FY24%20Consol%20Quarterl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safe"/>
      <sheetName val="Data "/>
      <sheetName val="5Q Data"/>
      <sheetName val="Slides"/>
      <sheetName val="Graph"/>
      <sheetName val="Q1 FY24 Consol Quarterly Repor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S38"/>
  <sheetViews>
    <sheetView showGridLines="0" zoomScaleNormal="100" zoomScalePageLayoutView="120" workbookViewId="0">
      <selection activeCell="N20" sqref="N20"/>
    </sheetView>
  </sheetViews>
  <sheetFormatPr defaultColWidth="8.77734375" defaultRowHeight="11.4" x14ac:dyDescent="0.2"/>
  <cols>
    <col min="1" max="1" width="46.21875" style="1" customWidth="1"/>
    <col min="2" max="3" width="8.21875" style="1" customWidth="1"/>
    <col min="4" max="4" width="9" style="1" customWidth="1"/>
    <col min="5" max="6" width="7.77734375" style="1" customWidth="1"/>
    <col min="7" max="9" width="8.77734375" style="1"/>
    <col min="10" max="11" width="7.77734375" style="1" bestFit="1" customWidth="1"/>
    <col min="12" max="13" width="8.77734375" style="1"/>
    <col min="14" max="14" width="8.77734375" style="1" customWidth="1"/>
    <col min="15" max="213" width="8.77734375" style="1"/>
    <col min="214" max="214" width="41.21875" style="1" customWidth="1"/>
    <col min="215" max="215" width="5.44140625" style="1" customWidth="1"/>
    <col min="216" max="218" width="9.21875" style="1" customWidth="1"/>
    <col min="219" max="221" width="8.77734375" style="1"/>
    <col min="222" max="222" width="8.77734375" style="1" customWidth="1"/>
    <col min="223" max="469" width="8.77734375" style="1"/>
    <col min="470" max="470" width="41.21875" style="1" customWidth="1"/>
    <col min="471" max="471" width="5.44140625" style="1" customWidth="1"/>
    <col min="472" max="474" width="9.21875" style="1" customWidth="1"/>
    <col min="475" max="477" width="8.77734375" style="1"/>
    <col min="478" max="478" width="8.77734375" style="1" customWidth="1"/>
    <col min="479" max="725" width="8.77734375" style="1"/>
    <col min="726" max="726" width="41.21875" style="1" customWidth="1"/>
    <col min="727" max="727" width="5.44140625" style="1" customWidth="1"/>
    <col min="728" max="730" width="9.21875" style="1" customWidth="1"/>
    <col min="731" max="733" width="8.77734375" style="1"/>
    <col min="734" max="734" width="8.77734375" style="1" customWidth="1"/>
    <col min="735" max="981" width="8.77734375" style="1"/>
    <col min="982" max="982" width="41.21875" style="1" customWidth="1"/>
    <col min="983" max="983" width="5.44140625" style="1" customWidth="1"/>
    <col min="984" max="986" width="9.21875" style="1" customWidth="1"/>
    <col min="987" max="989" width="8.77734375" style="1"/>
    <col min="990" max="990" width="8.77734375" style="1" customWidth="1"/>
    <col min="991" max="1237" width="8.77734375" style="1"/>
    <col min="1238" max="1238" width="41.21875" style="1" customWidth="1"/>
    <col min="1239" max="1239" width="5.44140625" style="1" customWidth="1"/>
    <col min="1240" max="1242" width="9.21875" style="1" customWidth="1"/>
    <col min="1243" max="1245" width="8.77734375" style="1"/>
    <col min="1246" max="1246" width="8.77734375" style="1" customWidth="1"/>
    <col min="1247" max="1493" width="8.77734375" style="1"/>
    <col min="1494" max="1494" width="41.21875" style="1" customWidth="1"/>
    <col min="1495" max="1495" width="5.44140625" style="1" customWidth="1"/>
    <col min="1496" max="1498" width="9.21875" style="1" customWidth="1"/>
    <col min="1499" max="1501" width="8.77734375" style="1"/>
    <col min="1502" max="1502" width="8.77734375" style="1" customWidth="1"/>
    <col min="1503" max="1749" width="8.77734375" style="1"/>
    <col min="1750" max="1750" width="41.21875" style="1" customWidth="1"/>
    <col min="1751" max="1751" width="5.44140625" style="1" customWidth="1"/>
    <col min="1752" max="1754" width="9.21875" style="1" customWidth="1"/>
    <col min="1755" max="1757" width="8.77734375" style="1"/>
    <col min="1758" max="1758" width="8.77734375" style="1" customWidth="1"/>
    <col min="1759" max="2005" width="8.77734375" style="1"/>
    <col min="2006" max="2006" width="41.21875" style="1" customWidth="1"/>
    <col min="2007" max="2007" width="5.44140625" style="1" customWidth="1"/>
    <col min="2008" max="2010" width="9.21875" style="1" customWidth="1"/>
    <col min="2011" max="2013" width="8.77734375" style="1"/>
    <col min="2014" max="2014" width="8.77734375" style="1" customWidth="1"/>
    <col min="2015" max="2261" width="8.77734375" style="1"/>
    <col min="2262" max="2262" width="41.21875" style="1" customWidth="1"/>
    <col min="2263" max="2263" width="5.44140625" style="1" customWidth="1"/>
    <col min="2264" max="2266" width="9.21875" style="1" customWidth="1"/>
    <col min="2267" max="2269" width="8.77734375" style="1"/>
    <col min="2270" max="2270" width="8.77734375" style="1" customWidth="1"/>
    <col min="2271" max="2517" width="8.77734375" style="1"/>
    <col min="2518" max="2518" width="41.21875" style="1" customWidth="1"/>
    <col min="2519" max="2519" width="5.44140625" style="1" customWidth="1"/>
    <col min="2520" max="2522" width="9.21875" style="1" customWidth="1"/>
    <col min="2523" max="2525" width="8.77734375" style="1"/>
    <col min="2526" max="2526" width="8.77734375" style="1" customWidth="1"/>
    <col min="2527" max="2773" width="8.77734375" style="1"/>
    <col min="2774" max="2774" width="41.21875" style="1" customWidth="1"/>
    <col min="2775" max="2775" width="5.44140625" style="1" customWidth="1"/>
    <col min="2776" max="2778" width="9.21875" style="1" customWidth="1"/>
    <col min="2779" max="2781" width="8.77734375" style="1"/>
    <col min="2782" max="2782" width="8.77734375" style="1" customWidth="1"/>
    <col min="2783" max="3029" width="8.77734375" style="1"/>
    <col min="3030" max="3030" width="41.21875" style="1" customWidth="1"/>
    <col min="3031" max="3031" width="5.44140625" style="1" customWidth="1"/>
    <col min="3032" max="3034" width="9.21875" style="1" customWidth="1"/>
    <col min="3035" max="3037" width="8.77734375" style="1"/>
    <col min="3038" max="3038" width="8.77734375" style="1" customWidth="1"/>
    <col min="3039" max="3285" width="8.77734375" style="1"/>
    <col min="3286" max="3286" width="41.21875" style="1" customWidth="1"/>
    <col min="3287" max="3287" width="5.44140625" style="1" customWidth="1"/>
    <col min="3288" max="3290" width="9.21875" style="1" customWidth="1"/>
    <col min="3291" max="3293" width="8.77734375" style="1"/>
    <col min="3294" max="3294" width="8.77734375" style="1" customWidth="1"/>
    <col min="3295" max="3541" width="8.77734375" style="1"/>
    <col min="3542" max="3542" width="41.21875" style="1" customWidth="1"/>
    <col min="3543" max="3543" width="5.44140625" style="1" customWidth="1"/>
    <col min="3544" max="3546" width="9.21875" style="1" customWidth="1"/>
    <col min="3547" max="3549" width="8.77734375" style="1"/>
    <col min="3550" max="3550" width="8.77734375" style="1" customWidth="1"/>
    <col min="3551" max="3797" width="8.77734375" style="1"/>
    <col min="3798" max="3798" width="41.21875" style="1" customWidth="1"/>
    <col min="3799" max="3799" width="5.44140625" style="1" customWidth="1"/>
    <col min="3800" max="3802" width="9.21875" style="1" customWidth="1"/>
    <col min="3803" max="3805" width="8.77734375" style="1"/>
    <col min="3806" max="3806" width="8.77734375" style="1" customWidth="1"/>
    <col min="3807" max="4053" width="8.77734375" style="1"/>
    <col min="4054" max="4054" width="41.21875" style="1" customWidth="1"/>
    <col min="4055" max="4055" width="5.44140625" style="1" customWidth="1"/>
    <col min="4056" max="4058" width="9.21875" style="1" customWidth="1"/>
    <col min="4059" max="4061" width="8.77734375" style="1"/>
    <col min="4062" max="4062" width="8.77734375" style="1" customWidth="1"/>
    <col min="4063" max="4309" width="8.77734375" style="1"/>
    <col min="4310" max="4310" width="41.21875" style="1" customWidth="1"/>
    <col min="4311" max="4311" width="5.44140625" style="1" customWidth="1"/>
    <col min="4312" max="4314" width="9.21875" style="1" customWidth="1"/>
    <col min="4315" max="4317" width="8.77734375" style="1"/>
    <col min="4318" max="4318" width="8.77734375" style="1" customWidth="1"/>
    <col min="4319" max="4565" width="8.77734375" style="1"/>
    <col min="4566" max="4566" width="41.21875" style="1" customWidth="1"/>
    <col min="4567" max="4567" width="5.44140625" style="1" customWidth="1"/>
    <col min="4568" max="4570" width="9.21875" style="1" customWidth="1"/>
    <col min="4571" max="4573" width="8.77734375" style="1"/>
    <col min="4574" max="4574" width="8.77734375" style="1" customWidth="1"/>
    <col min="4575" max="4821" width="8.77734375" style="1"/>
    <col min="4822" max="4822" width="41.21875" style="1" customWidth="1"/>
    <col min="4823" max="4823" width="5.44140625" style="1" customWidth="1"/>
    <col min="4824" max="4826" width="9.21875" style="1" customWidth="1"/>
    <col min="4827" max="4829" width="8.77734375" style="1"/>
    <col min="4830" max="4830" width="8.77734375" style="1" customWidth="1"/>
    <col min="4831" max="5077" width="8.77734375" style="1"/>
    <col min="5078" max="5078" width="41.21875" style="1" customWidth="1"/>
    <col min="5079" max="5079" width="5.44140625" style="1" customWidth="1"/>
    <col min="5080" max="5082" width="9.21875" style="1" customWidth="1"/>
    <col min="5083" max="5085" width="8.77734375" style="1"/>
    <col min="5086" max="5086" width="8.77734375" style="1" customWidth="1"/>
    <col min="5087" max="5333" width="8.77734375" style="1"/>
    <col min="5334" max="5334" width="41.21875" style="1" customWidth="1"/>
    <col min="5335" max="5335" width="5.44140625" style="1" customWidth="1"/>
    <col min="5336" max="5338" width="9.21875" style="1" customWidth="1"/>
    <col min="5339" max="5341" width="8.77734375" style="1"/>
    <col min="5342" max="5342" width="8.77734375" style="1" customWidth="1"/>
    <col min="5343" max="5589" width="8.77734375" style="1"/>
    <col min="5590" max="5590" width="41.21875" style="1" customWidth="1"/>
    <col min="5591" max="5591" width="5.44140625" style="1" customWidth="1"/>
    <col min="5592" max="5594" width="9.21875" style="1" customWidth="1"/>
    <col min="5595" max="5597" width="8.77734375" style="1"/>
    <col min="5598" max="5598" width="8.77734375" style="1" customWidth="1"/>
    <col min="5599" max="5845" width="8.77734375" style="1"/>
    <col min="5846" max="5846" width="41.21875" style="1" customWidth="1"/>
    <col min="5847" max="5847" width="5.44140625" style="1" customWidth="1"/>
    <col min="5848" max="5850" width="9.21875" style="1" customWidth="1"/>
    <col min="5851" max="5853" width="8.77734375" style="1"/>
    <col min="5854" max="5854" width="8.77734375" style="1" customWidth="1"/>
    <col min="5855" max="6101" width="8.77734375" style="1"/>
    <col min="6102" max="6102" width="41.21875" style="1" customWidth="1"/>
    <col min="6103" max="6103" width="5.44140625" style="1" customWidth="1"/>
    <col min="6104" max="6106" width="9.21875" style="1" customWidth="1"/>
    <col min="6107" max="6109" width="8.77734375" style="1"/>
    <col min="6110" max="6110" width="8.77734375" style="1" customWidth="1"/>
    <col min="6111" max="6357" width="8.77734375" style="1"/>
    <col min="6358" max="6358" width="41.21875" style="1" customWidth="1"/>
    <col min="6359" max="6359" width="5.44140625" style="1" customWidth="1"/>
    <col min="6360" max="6362" width="9.21875" style="1" customWidth="1"/>
    <col min="6363" max="6365" width="8.77734375" style="1"/>
    <col min="6366" max="6366" width="8.77734375" style="1" customWidth="1"/>
    <col min="6367" max="6613" width="8.77734375" style="1"/>
    <col min="6614" max="6614" width="41.21875" style="1" customWidth="1"/>
    <col min="6615" max="6615" width="5.44140625" style="1" customWidth="1"/>
    <col min="6616" max="6618" width="9.21875" style="1" customWidth="1"/>
    <col min="6619" max="6621" width="8.77734375" style="1"/>
    <col min="6622" max="6622" width="8.77734375" style="1" customWidth="1"/>
    <col min="6623" max="6869" width="8.77734375" style="1"/>
    <col min="6870" max="6870" width="41.21875" style="1" customWidth="1"/>
    <col min="6871" max="6871" width="5.44140625" style="1" customWidth="1"/>
    <col min="6872" max="6874" width="9.21875" style="1" customWidth="1"/>
    <col min="6875" max="6877" width="8.77734375" style="1"/>
    <col min="6878" max="6878" width="8.77734375" style="1" customWidth="1"/>
    <col min="6879" max="7125" width="8.77734375" style="1"/>
    <col min="7126" max="7126" width="41.21875" style="1" customWidth="1"/>
    <col min="7127" max="7127" width="5.44140625" style="1" customWidth="1"/>
    <col min="7128" max="7130" width="9.21875" style="1" customWidth="1"/>
    <col min="7131" max="7133" width="8.77734375" style="1"/>
    <col min="7134" max="7134" width="8.77734375" style="1" customWidth="1"/>
    <col min="7135" max="7381" width="8.77734375" style="1"/>
    <col min="7382" max="7382" width="41.21875" style="1" customWidth="1"/>
    <col min="7383" max="7383" width="5.44140625" style="1" customWidth="1"/>
    <col min="7384" max="7386" width="9.21875" style="1" customWidth="1"/>
    <col min="7387" max="7389" width="8.77734375" style="1"/>
    <col min="7390" max="7390" width="8.77734375" style="1" customWidth="1"/>
    <col min="7391" max="7637" width="8.77734375" style="1"/>
    <col min="7638" max="7638" width="41.21875" style="1" customWidth="1"/>
    <col min="7639" max="7639" width="5.44140625" style="1" customWidth="1"/>
    <col min="7640" max="7642" width="9.21875" style="1" customWidth="1"/>
    <col min="7643" max="7645" width="8.77734375" style="1"/>
    <col min="7646" max="7646" width="8.77734375" style="1" customWidth="1"/>
    <col min="7647" max="7893" width="8.77734375" style="1"/>
    <col min="7894" max="7894" width="41.21875" style="1" customWidth="1"/>
    <col min="7895" max="7895" width="5.44140625" style="1" customWidth="1"/>
    <col min="7896" max="7898" width="9.21875" style="1" customWidth="1"/>
    <col min="7899" max="7901" width="8.77734375" style="1"/>
    <col min="7902" max="7902" width="8.77734375" style="1" customWidth="1"/>
    <col min="7903" max="8149" width="8.77734375" style="1"/>
    <col min="8150" max="8150" width="41.21875" style="1" customWidth="1"/>
    <col min="8151" max="8151" width="5.44140625" style="1" customWidth="1"/>
    <col min="8152" max="8154" width="9.21875" style="1" customWidth="1"/>
    <col min="8155" max="8157" width="8.77734375" style="1"/>
    <col min="8158" max="8158" width="8.77734375" style="1" customWidth="1"/>
    <col min="8159" max="8405" width="8.77734375" style="1"/>
    <col min="8406" max="8406" width="41.21875" style="1" customWidth="1"/>
    <col min="8407" max="8407" width="5.44140625" style="1" customWidth="1"/>
    <col min="8408" max="8410" width="9.21875" style="1" customWidth="1"/>
    <col min="8411" max="8413" width="8.77734375" style="1"/>
    <col min="8414" max="8414" width="8.77734375" style="1" customWidth="1"/>
    <col min="8415" max="8661" width="8.77734375" style="1"/>
    <col min="8662" max="8662" width="41.21875" style="1" customWidth="1"/>
    <col min="8663" max="8663" width="5.44140625" style="1" customWidth="1"/>
    <col min="8664" max="8666" width="9.21875" style="1" customWidth="1"/>
    <col min="8667" max="8669" width="8.77734375" style="1"/>
    <col min="8670" max="8670" width="8.77734375" style="1" customWidth="1"/>
    <col min="8671" max="8917" width="8.77734375" style="1"/>
    <col min="8918" max="8918" width="41.21875" style="1" customWidth="1"/>
    <col min="8919" max="8919" width="5.44140625" style="1" customWidth="1"/>
    <col min="8920" max="8922" width="9.21875" style="1" customWidth="1"/>
    <col min="8923" max="8925" width="8.77734375" style="1"/>
    <col min="8926" max="8926" width="8.77734375" style="1" customWidth="1"/>
    <col min="8927" max="9173" width="8.77734375" style="1"/>
    <col min="9174" max="9174" width="41.21875" style="1" customWidth="1"/>
    <col min="9175" max="9175" width="5.44140625" style="1" customWidth="1"/>
    <col min="9176" max="9178" width="9.21875" style="1" customWidth="1"/>
    <col min="9179" max="9181" width="8.77734375" style="1"/>
    <col min="9182" max="9182" width="8.77734375" style="1" customWidth="1"/>
    <col min="9183" max="9429" width="8.77734375" style="1"/>
    <col min="9430" max="9430" width="41.21875" style="1" customWidth="1"/>
    <col min="9431" max="9431" width="5.44140625" style="1" customWidth="1"/>
    <col min="9432" max="9434" width="9.21875" style="1" customWidth="1"/>
    <col min="9435" max="9437" width="8.77734375" style="1"/>
    <col min="9438" max="9438" width="8.77734375" style="1" customWidth="1"/>
    <col min="9439" max="9685" width="8.77734375" style="1"/>
    <col min="9686" max="9686" width="41.21875" style="1" customWidth="1"/>
    <col min="9687" max="9687" width="5.44140625" style="1" customWidth="1"/>
    <col min="9688" max="9690" width="9.21875" style="1" customWidth="1"/>
    <col min="9691" max="9693" width="8.77734375" style="1"/>
    <col min="9694" max="9694" width="8.77734375" style="1" customWidth="1"/>
    <col min="9695" max="9941" width="8.77734375" style="1"/>
    <col min="9942" max="9942" width="41.21875" style="1" customWidth="1"/>
    <col min="9943" max="9943" width="5.44140625" style="1" customWidth="1"/>
    <col min="9944" max="9946" width="9.21875" style="1" customWidth="1"/>
    <col min="9947" max="9949" width="8.77734375" style="1"/>
    <col min="9950" max="9950" width="8.77734375" style="1" customWidth="1"/>
    <col min="9951" max="10197" width="8.77734375" style="1"/>
    <col min="10198" max="10198" width="41.21875" style="1" customWidth="1"/>
    <col min="10199" max="10199" width="5.44140625" style="1" customWidth="1"/>
    <col min="10200" max="10202" width="9.21875" style="1" customWidth="1"/>
    <col min="10203" max="10205" width="8.77734375" style="1"/>
    <col min="10206" max="10206" width="8.77734375" style="1" customWidth="1"/>
    <col min="10207" max="10453" width="8.77734375" style="1"/>
    <col min="10454" max="10454" width="41.21875" style="1" customWidth="1"/>
    <col min="10455" max="10455" width="5.44140625" style="1" customWidth="1"/>
    <col min="10456" max="10458" width="9.21875" style="1" customWidth="1"/>
    <col min="10459" max="10461" width="8.77734375" style="1"/>
    <col min="10462" max="10462" width="8.77734375" style="1" customWidth="1"/>
    <col min="10463" max="10709" width="8.77734375" style="1"/>
    <col min="10710" max="10710" width="41.21875" style="1" customWidth="1"/>
    <col min="10711" max="10711" width="5.44140625" style="1" customWidth="1"/>
    <col min="10712" max="10714" width="9.21875" style="1" customWidth="1"/>
    <col min="10715" max="10717" width="8.77734375" style="1"/>
    <col min="10718" max="10718" width="8.77734375" style="1" customWidth="1"/>
    <col min="10719" max="10965" width="8.77734375" style="1"/>
    <col min="10966" max="10966" width="41.21875" style="1" customWidth="1"/>
    <col min="10967" max="10967" width="5.44140625" style="1" customWidth="1"/>
    <col min="10968" max="10970" width="9.21875" style="1" customWidth="1"/>
    <col min="10971" max="10973" width="8.77734375" style="1"/>
    <col min="10974" max="10974" width="8.77734375" style="1" customWidth="1"/>
    <col min="10975" max="11221" width="8.77734375" style="1"/>
    <col min="11222" max="11222" width="41.21875" style="1" customWidth="1"/>
    <col min="11223" max="11223" width="5.44140625" style="1" customWidth="1"/>
    <col min="11224" max="11226" width="9.21875" style="1" customWidth="1"/>
    <col min="11227" max="11229" width="8.77734375" style="1"/>
    <col min="11230" max="11230" width="8.77734375" style="1" customWidth="1"/>
    <col min="11231" max="11477" width="8.77734375" style="1"/>
    <col min="11478" max="11478" width="41.21875" style="1" customWidth="1"/>
    <col min="11479" max="11479" width="5.44140625" style="1" customWidth="1"/>
    <col min="11480" max="11482" width="9.21875" style="1" customWidth="1"/>
    <col min="11483" max="11485" width="8.77734375" style="1"/>
    <col min="11486" max="11486" width="8.77734375" style="1" customWidth="1"/>
    <col min="11487" max="11733" width="8.77734375" style="1"/>
    <col min="11734" max="11734" width="41.21875" style="1" customWidth="1"/>
    <col min="11735" max="11735" width="5.44140625" style="1" customWidth="1"/>
    <col min="11736" max="11738" width="9.21875" style="1" customWidth="1"/>
    <col min="11739" max="11741" width="8.77734375" style="1"/>
    <col min="11742" max="11742" width="8.77734375" style="1" customWidth="1"/>
    <col min="11743" max="11989" width="8.77734375" style="1"/>
    <col min="11990" max="11990" width="41.21875" style="1" customWidth="1"/>
    <col min="11991" max="11991" width="5.44140625" style="1" customWidth="1"/>
    <col min="11992" max="11994" width="9.21875" style="1" customWidth="1"/>
    <col min="11995" max="11997" width="8.77734375" style="1"/>
    <col min="11998" max="11998" width="8.77734375" style="1" customWidth="1"/>
    <col min="11999" max="12245" width="8.77734375" style="1"/>
    <col min="12246" max="12246" width="41.21875" style="1" customWidth="1"/>
    <col min="12247" max="12247" width="5.44140625" style="1" customWidth="1"/>
    <col min="12248" max="12250" width="9.21875" style="1" customWidth="1"/>
    <col min="12251" max="12253" width="8.77734375" style="1"/>
    <col min="12254" max="12254" width="8.77734375" style="1" customWidth="1"/>
    <col min="12255" max="12501" width="8.77734375" style="1"/>
    <col min="12502" max="12502" width="41.21875" style="1" customWidth="1"/>
    <col min="12503" max="12503" width="5.44140625" style="1" customWidth="1"/>
    <col min="12504" max="12506" width="9.21875" style="1" customWidth="1"/>
    <col min="12507" max="12509" width="8.77734375" style="1"/>
    <col min="12510" max="12510" width="8.77734375" style="1" customWidth="1"/>
    <col min="12511" max="12757" width="8.77734375" style="1"/>
    <col min="12758" max="12758" width="41.21875" style="1" customWidth="1"/>
    <col min="12759" max="12759" width="5.44140625" style="1" customWidth="1"/>
    <col min="12760" max="12762" width="9.21875" style="1" customWidth="1"/>
    <col min="12763" max="12765" width="8.77734375" style="1"/>
    <col min="12766" max="12766" width="8.77734375" style="1" customWidth="1"/>
    <col min="12767" max="13013" width="8.77734375" style="1"/>
    <col min="13014" max="13014" width="41.21875" style="1" customWidth="1"/>
    <col min="13015" max="13015" width="5.44140625" style="1" customWidth="1"/>
    <col min="13016" max="13018" width="9.21875" style="1" customWidth="1"/>
    <col min="13019" max="13021" width="8.77734375" style="1"/>
    <col min="13022" max="13022" width="8.77734375" style="1" customWidth="1"/>
    <col min="13023" max="13269" width="8.77734375" style="1"/>
    <col min="13270" max="13270" width="41.21875" style="1" customWidth="1"/>
    <col min="13271" max="13271" width="5.44140625" style="1" customWidth="1"/>
    <col min="13272" max="13274" width="9.21875" style="1" customWidth="1"/>
    <col min="13275" max="13277" width="8.77734375" style="1"/>
    <col min="13278" max="13278" width="8.77734375" style="1" customWidth="1"/>
    <col min="13279" max="13525" width="8.77734375" style="1"/>
    <col min="13526" max="13526" width="41.21875" style="1" customWidth="1"/>
    <col min="13527" max="13527" width="5.44140625" style="1" customWidth="1"/>
    <col min="13528" max="13530" width="9.21875" style="1" customWidth="1"/>
    <col min="13531" max="13533" width="8.77734375" style="1"/>
    <col min="13534" max="13534" width="8.77734375" style="1" customWidth="1"/>
    <col min="13535" max="13781" width="8.77734375" style="1"/>
    <col min="13782" max="13782" width="41.21875" style="1" customWidth="1"/>
    <col min="13783" max="13783" width="5.44140625" style="1" customWidth="1"/>
    <col min="13784" max="13786" width="9.21875" style="1" customWidth="1"/>
    <col min="13787" max="13789" width="8.77734375" style="1"/>
    <col min="13790" max="13790" width="8.77734375" style="1" customWidth="1"/>
    <col min="13791" max="14037" width="8.77734375" style="1"/>
    <col min="14038" max="14038" width="41.21875" style="1" customWidth="1"/>
    <col min="14039" max="14039" width="5.44140625" style="1" customWidth="1"/>
    <col min="14040" max="14042" width="9.21875" style="1" customWidth="1"/>
    <col min="14043" max="14045" width="8.77734375" style="1"/>
    <col min="14046" max="14046" width="8.77734375" style="1" customWidth="1"/>
    <col min="14047" max="14293" width="8.77734375" style="1"/>
    <col min="14294" max="14294" width="41.21875" style="1" customWidth="1"/>
    <col min="14295" max="14295" width="5.44140625" style="1" customWidth="1"/>
    <col min="14296" max="14298" width="9.21875" style="1" customWidth="1"/>
    <col min="14299" max="14301" width="8.77734375" style="1"/>
    <col min="14302" max="14302" width="8.77734375" style="1" customWidth="1"/>
    <col min="14303" max="14549" width="8.77734375" style="1"/>
    <col min="14550" max="14550" width="41.21875" style="1" customWidth="1"/>
    <col min="14551" max="14551" width="5.44140625" style="1" customWidth="1"/>
    <col min="14552" max="14554" width="9.21875" style="1" customWidth="1"/>
    <col min="14555" max="14557" width="8.77734375" style="1"/>
    <col min="14558" max="14558" width="8.77734375" style="1" customWidth="1"/>
    <col min="14559" max="14805" width="8.77734375" style="1"/>
    <col min="14806" max="14806" width="41.21875" style="1" customWidth="1"/>
    <col min="14807" max="14807" width="5.44140625" style="1" customWidth="1"/>
    <col min="14808" max="14810" width="9.21875" style="1" customWidth="1"/>
    <col min="14811" max="14813" width="8.77734375" style="1"/>
    <col min="14814" max="14814" width="8.77734375" style="1" customWidth="1"/>
    <col min="14815" max="15061" width="8.77734375" style="1"/>
    <col min="15062" max="15062" width="41.21875" style="1" customWidth="1"/>
    <col min="15063" max="15063" width="5.44140625" style="1" customWidth="1"/>
    <col min="15064" max="15066" width="9.21875" style="1" customWidth="1"/>
    <col min="15067" max="15069" width="8.77734375" style="1"/>
    <col min="15070" max="15070" width="8.77734375" style="1" customWidth="1"/>
    <col min="15071" max="15317" width="8.77734375" style="1"/>
    <col min="15318" max="15318" width="41.21875" style="1" customWidth="1"/>
    <col min="15319" max="15319" width="5.44140625" style="1" customWidth="1"/>
    <col min="15320" max="15322" width="9.21875" style="1" customWidth="1"/>
    <col min="15323" max="15325" width="8.77734375" style="1"/>
    <col min="15326" max="15326" width="8.77734375" style="1" customWidth="1"/>
    <col min="15327" max="15573" width="8.77734375" style="1"/>
    <col min="15574" max="15574" width="41.21875" style="1" customWidth="1"/>
    <col min="15575" max="15575" width="5.44140625" style="1" customWidth="1"/>
    <col min="15576" max="15578" width="9.21875" style="1" customWidth="1"/>
    <col min="15579" max="15581" width="8.77734375" style="1"/>
    <col min="15582" max="15582" width="8.77734375" style="1" customWidth="1"/>
    <col min="15583" max="15829" width="8.77734375" style="1"/>
    <col min="15830" max="15830" width="41.21875" style="1" customWidth="1"/>
    <col min="15831" max="15831" width="5.44140625" style="1" customWidth="1"/>
    <col min="15832" max="15834" width="9.21875" style="1" customWidth="1"/>
    <col min="15835" max="15837" width="8.77734375" style="1"/>
    <col min="15838" max="15838" width="8.77734375" style="1" customWidth="1"/>
    <col min="15839" max="16085" width="8.77734375" style="1"/>
    <col min="16086" max="16086" width="41.21875" style="1" customWidth="1"/>
    <col min="16087" max="16087" width="5.44140625" style="1" customWidth="1"/>
    <col min="16088" max="16090" width="9.21875" style="1" customWidth="1"/>
    <col min="16091" max="16093" width="8.77734375" style="1"/>
    <col min="16094" max="16094" width="8.77734375" style="1" customWidth="1"/>
    <col min="16095" max="16384" width="8.77734375" style="1"/>
  </cols>
  <sheetData>
    <row r="1" spans="1:19" ht="13.5" customHeight="1" x14ac:dyDescent="0.2">
      <c r="A1" s="3"/>
      <c r="B1" s="3"/>
      <c r="C1" s="3"/>
      <c r="D1" s="3"/>
      <c r="E1" s="3"/>
      <c r="F1" s="3"/>
    </row>
    <row r="2" spans="1:19" ht="13.5" customHeight="1" x14ac:dyDescent="0.2">
      <c r="A2" s="44"/>
      <c r="B2" s="45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93</v>
      </c>
      <c r="Q2" s="45" t="s">
        <v>92</v>
      </c>
      <c r="R2" s="45" t="s">
        <v>94</v>
      </c>
      <c r="S2" s="45" t="s">
        <v>95</v>
      </c>
    </row>
    <row r="3" spans="1:19" ht="13.5" customHeight="1" x14ac:dyDescent="0.2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</row>
    <row r="4" spans="1:19" ht="13.5" customHeight="1" x14ac:dyDescent="0.3">
      <c r="A4" s="5" t="s">
        <v>14</v>
      </c>
      <c r="B4" s="105">
        <v>35.5</v>
      </c>
      <c r="C4" s="105">
        <v>60.9</v>
      </c>
      <c r="D4" s="105">
        <v>63.6</v>
      </c>
      <c r="E4" s="5">
        <v>38.9</v>
      </c>
      <c r="F4" s="6">
        <f>SUM(B4:E4)</f>
        <v>198.9</v>
      </c>
      <c r="G4" s="6">
        <v>14.3</v>
      </c>
      <c r="H4" s="6">
        <v>21</v>
      </c>
      <c r="I4" s="6">
        <v>32.799999999999997</v>
      </c>
      <c r="J4" s="6">
        <v>29.6</v>
      </c>
      <c r="K4" s="6">
        <f>SUM(G4:J4)</f>
        <v>97.699999999999989</v>
      </c>
      <c r="L4" s="6">
        <v>34</v>
      </c>
      <c r="M4" s="6">
        <v>34.200000000000003</v>
      </c>
      <c r="N4" s="6">
        <v>34.6</v>
      </c>
      <c r="O4" s="6">
        <v>37</v>
      </c>
      <c r="P4" s="6">
        <f>SUM(L4:O4)</f>
        <v>139.80000000000001</v>
      </c>
      <c r="Q4" s="6">
        <v>33</v>
      </c>
      <c r="R4" s="6">
        <v>30.9</v>
      </c>
      <c r="S4" s="7">
        <v>53.598226580000009</v>
      </c>
    </row>
    <row r="5" spans="1:19" s="2" customFormat="1" ht="13.5" customHeight="1" x14ac:dyDescent="0.3">
      <c r="A5" s="8" t="s">
        <v>15</v>
      </c>
      <c r="B5" s="105">
        <v>-30.7</v>
      </c>
      <c r="C5" s="105">
        <v>-38.1</v>
      </c>
      <c r="D5" s="105">
        <v>-39.4</v>
      </c>
      <c r="E5" s="14">
        <v>-29.3</v>
      </c>
      <c r="F5" s="6">
        <f>SUM(B5:E5)</f>
        <v>-137.5</v>
      </c>
      <c r="G5" s="6">
        <v>-20.7</v>
      </c>
      <c r="H5" s="6">
        <v>-30.8</v>
      </c>
      <c r="I5" s="6">
        <v>-24.4</v>
      </c>
      <c r="J5" s="6">
        <v>-32.299999999999997</v>
      </c>
      <c r="K5" s="6">
        <f>SUM(G5:J5)</f>
        <v>-108.2</v>
      </c>
      <c r="L5" s="6">
        <v>-26.8</v>
      </c>
      <c r="M5" s="6">
        <v>-27.6</v>
      </c>
      <c r="N5" s="6">
        <v>-29.6</v>
      </c>
      <c r="O5" s="6">
        <v>-28.7</v>
      </c>
      <c r="P5" s="6">
        <f>SUM(L5:O5)+0.1</f>
        <v>-112.60000000000001</v>
      </c>
      <c r="Q5" s="6">
        <v>-28.4</v>
      </c>
      <c r="R5" s="6">
        <v>-27.8</v>
      </c>
      <c r="S5" s="7">
        <v>-42.336220159999996</v>
      </c>
    </row>
    <row r="6" spans="1:19" s="2" customFormat="1" ht="13.5" customHeight="1" x14ac:dyDescent="0.25">
      <c r="A6" s="9" t="s">
        <v>99</v>
      </c>
      <c r="B6" s="66">
        <f t="shared" ref="B6:F6" si="0">SUM(B4:B5)</f>
        <v>4.8000000000000007</v>
      </c>
      <c r="C6" s="66">
        <f t="shared" si="0"/>
        <v>22.799999999999997</v>
      </c>
      <c r="D6" s="66">
        <f t="shared" si="0"/>
        <v>24.200000000000003</v>
      </c>
      <c r="E6" s="66">
        <f t="shared" si="0"/>
        <v>9.5999999999999979</v>
      </c>
      <c r="F6" s="66">
        <f t="shared" si="0"/>
        <v>61.400000000000006</v>
      </c>
      <c r="G6" s="66">
        <f t="shared" ref="G6:L6" si="1">SUM(G4:G5)</f>
        <v>-6.3999999999999986</v>
      </c>
      <c r="H6" s="66">
        <f t="shared" si="1"/>
        <v>-9.8000000000000007</v>
      </c>
      <c r="I6" s="66">
        <f t="shared" si="1"/>
        <v>8.3999999999999986</v>
      </c>
      <c r="J6" s="66">
        <f t="shared" si="1"/>
        <v>-2.6999999999999957</v>
      </c>
      <c r="K6" s="66">
        <f t="shared" si="1"/>
        <v>-10.500000000000014</v>
      </c>
      <c r="L6" s="66">
        <f t="shared" si="1"/>
        <v>7.1999999999999993</v>
      </c>
      <c r="M6" s="66">
        <f t="shared" ref="M6:N6" si="2">SUM(M4:M5)</f>
        <v>6.6000000000000014</v>
      </c>
      <c r="N6" s="66">
        <f t="shared" si="2"/>
        <v>5</v>
      </c>
      <c r="O6" s="66">
        <f t="shared" ref="O6:P6" si="3">SUM(O4:O5)</f>
        <v>8.3000000000000007</v>
      </c>
      <c r="P6" s="66">
        <f t="shared" si="3"/>
        <v>27.200000000000003</v>
      </c>
      <c r="Q6" s="66">
        <f t="shared" ref="Q6:S6" si="4">SUM(Q4:Q5)</f>
        <v>4.6000000000000014</v>
      </c>
      <c r="R6" s="66">
        <f t="shared" ref="R6" si="5">SUM(R4:R5)</f>
        <v>3.0999999999999979</v>
      </c>
      <c r="S6" s="67">
        <f t="shared" si="4"/>
        <v>11.262006420000013</v>
      </c>
    </row>
    <row r="7" spans="1:19" ht="13.5" customHeight="1" x14ac:dyDescent="0.2">
      <c r="A7" s="10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</row>
    <row r="8" spans="1:19" ht="13.5" customHeight="1" x14ac:dyDescent="0.3">
      <c r="A8" s="8" t="s">
        <v>16</v>
      </c>
      <c r="B8" s="105">
        <v>-7.2</v>
      </c>
      <c r="C8" s="105">
        <v>-7</v>
      </c>
      <c r="D8" s="105">
        <v>-7.54</v>
      </c>
      <c r="E8" s="108">
        <v>-7.74</v>
      </c>
      <c r="F8" s="6">
        <f>SUM(B8:E8)</f>
        <v>-29.479999999999997</v>
      </c>
      <c r="G8" s="6">
        <v>-7.5</v>
      </c>
      <c r="H8" s="6">
        <v>-7</v>
      </c>
      <c r="I8" s="6">
        <v>-6.7</v>
      </c>
      <c r="J8" s="6">
        <v>-9.9</v>
      </c>
      <c r="K8" s="6">
        <f>SUM(G8:J8)</f>
        <v>-31.1</v>
      </c>
      <c r="L8" s="6">
        <v>-7.6</v>
      </c>
      <c r="M8" s="6">
        <v>-8.3000000000000007</v>
      </c>
      <c r="N8" s="6">
        <v>-8</v>
      </c>
      <c r="O8" s="6">
        <v>-9</v>
      </c>
      <c r="P8" s="6">
        <f>SUM(L8:O8)-0.1</f>
        <v>-33</v>
      </c>
      <c r="Q8" s="6">
        <v>-7.9</v>
      </c>
      <c r="R8" s="6">
        <v>-7.9</v>
      </c>
      <c r="S8" s="7">
        <v>-7.9352575599999966</v>
      </c>
    </row>
    <row r="9" spans="1:19" ht="13.5" customHeight="1" x14ac:dyDescent="0.2">
      <c r="A9" s="8" t="s">
        <v>17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f>SUM(G9:J9)</f>
        <v>0</v>
      </c>
      <c r="L9" s="6">
        <v>0</v>
      </c>
      <c r="M9" s="6">
        <v>0</v>
      </c>
      <c r="N9" s="6">
        <v>0</v>
      </c>
      <c r="O9" s="6">
        <v>-8.4</v>
      </c>
      <c r="P9" s="6">
        <f>SUM(L9:O9)</f>
        <v>-8.4</v>
      </c>
      <c r="Q9" s="6">
        <v>0</v>
      </c>
      <c r="R9" s="6">
        <v>0</v>
      </c>
      <c r="S9" s="7">
        <v>0</v>
      </c>
    </row>
    <row r="10" spans="1:19" ht="13.5" customHeight="1" x14ac:dyDescent="0.2">
      <c r="A10" s="9" t="s">
        <v>98</v>
      </c>
      <c r="B10" s="66">
        <f t="shared" ref="B10:F10" si="6">SUM(B6:B9)</f>
        <v>-2.3999999999999995</v>
      </c>
      <c r="C10" s="66">
        <f t="shared" si="6"/>
        <v>15.799999999999997</v>
      </c>
      <c r="D10" s="66">
        <f t="shared" si="6"/>
        <v>16.660000000000004</v>
      </c>
      <c r="E10" s="66">
        <f t="shared" si="6"/>
        <v>1.8599999999999977</v>
      </c>
      <c r="F10" s="66">
        <f t="shared" si="6"/>
        <v>31.920000000000009</v>
      </c>
      <c r="G10" s="66">
        <f t="shared" ref="G10:L10" si="7">SUM(G6:G9)</f>
        <v>-13.899999999999999</v>
      </c>
      <c r="H10" s="66">
        <f t="shared" si="7"/>
        <v>-16.8</v>
      </c>
      <c r="I10" s="66">
        <f t="shared" si="7"/>
        <v>1.6999999999999984</v>
      </c>
      <c r="J10" s="66">
        <f t="shared" si="7"/>
        <v>-12.599999999999996</v>
      </c>
      <c r="K10" s="66">
        <f t="shared" si="7"/>
        <v>-41.600000000000016</v>
      </c>
      <c r="L10" s="66">
        <f t="shared" si="7"/>
        <v>-0.40000000000000036</v>
      </c>
      <c r="M10" s="66">
        <f t="shared" ref="M10:N10" si="8">SUM(M6:M9)</f>
        <v>-1.6999999999999993</v>
      </c>
      <c r="N10" s="66">
        <f t="shared" si="8"/>
        <v>-3</v>
      </c>
      <c r="O10" s="66">
        <f t="shared" ref="O10:P10" si="9">SUM(O6:O9)</f>
        <v>-9.1</v>
      </c>
      <c r="P10" s="66">
        <f t="shared" si="9"/>
        <v>-14.199999999999998</v>
      </c>
      <c r="Q10" s="66">
        <f t="shared" ref="Q10" si="10">SUM(Q6:Q9)</f>
        <v>-3.2999999999999989</v>
      </c>
      <c r="R10" s="66">
        <f t="shared" ref="R10" si="11">SUM(R6:R9)</f>
        <v>-4.8000000000000025</v>
      </c>
      <c r="S10" s="67">
        <f>SUM(S6:S9)</f>
        <v>3.3267488600000164</v>
      </c>
    </row>
    <row r="11" spans="1:19" ht="13.5" customHeight="1" x14ac:dyDescent="0.2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</row>
    <row r="12" spans="1:19" ht="13.5" customHeight="1" x14ac:dyDescent="0.3">
      <c r="A12" s="8" t="s">
        <v>18</v>
      </c>
      <c r="B12" s="105">
        <v>0</v>
      </c>
      <c r="C12" s="105">
        <v>0.03</v>
      </c>
      <c r="D12" s="105">
        <v>0.33</v>
      </c>
      <c r="E12" s="105">
        <v>0.33</v>
      </c>
      <c r="F12" s="6">
        <f t="shared" ref="F12:F13" si="12">SUM(B12:E12)</f>
        <v>0.69</v>
      </c>
      <c r="G12" s="6">
        <v>0.5</v>
      </c>
      <c r="H12" s="6">
        <v>0.7</v>
      </c>
      <c r="I12" s="6">
        <v>0.4</v>
      </c>
      <c r="J12" s="6">
        <v>0.5</v>
      </c>
      <c r="K12" s="6">
        <f t="shared" ref="K12:K13" si="13">SUM(G12:J12)</f>
        <v>2.1</v>
      </c>
      <c r="L12" s="6">
        <v>0.4</v>
      </c>
      <c r="M12" s="6">
        <v>0.6</v>
      </c>
      <c r="N12" s="6">
        <v>0.3</v>
      </c>
      <c r="O12" s="6">
        <v>1</v>
      </c>
      <c r="P12" s="6">
        <f t="shared" ref="P12:P13" si="14">SUM(L12:O12)</f>
        <v>2.2999999999999998</v>
      </c>
      <c r="Q12" s="6">
        <v>0.2</v>
      </c>
      <c r="R12" s="6">
        <v>0.5</v>
      </c>
      <c r="S12" s="7">
        <v>0.18262469999999997</v>
      </c>
    </row>
    <row r="13" spans="1:19" ht="13.5" customHeight="1" x14ac:dyDescent="0.3">
      <c r="A13" s="8" t="s">
        <v>19</v>
      </c>
      <c r="B13" s="105">
        <v>-3.4</v>
      </c>
      <c r="C13" s="105">
        <v>-4.0199999999999996</v>
      </c>
      <c r="D13" s="105">
        <v>-5.0199999999999996</v>
      </c>
      <c r="E13" s="105">
        <v>-6.3</v>
      </c>
      <c r="F13" s="6">
        <f t="shared" si="12"/>
        <v>-18.739999999999998</v>
      </c>
      <c r="G13" s="6">
        <v>-7.2</v>
      </c>
      <c r="H13" s="6">
        <v>-7.6</v>
      </c>
      <c r="I13" s="6">
        <v>-8.1</v>
      </c>
      <c r="J13" s="6">
        <v>-8</v>
      </c>
      <c r="K13" s="6">
        <f t="shared" si="13"/>
        <v>-30.9</v>
      </c>
      <c r="L13" s="6">
        <v>-7.9</v>
      </c>
      <c r="M13" s="6">
        <v>-7.8</v>
      </c>
      <c r="N13" s="6">
        <v>-8</v>
      </c>
      <c r="O13" s="6">
        <v>-7.4</v>
      </c>
      <c r="P13" s="6">
        <f t="shared" si="14"/>
        <v>-31.1</v>
      </c>
      <c r="Q13" s="6">
        <v>-6.9</v>
      </c>
      <c r="R13" s="6">
        <v>-7.1</v>
      </c>
      <c r="S13" s="7">
        <v>-7.3423632699999981</v>
      </c>
    </row>
    <row r="14" spans="1:19" ht="13.5" customHeight="1" x14ac:dyDescent="0.3">
      <c r="A14" s="8" t="s">
        <v>20</v>
      </c>
      <c r="B14" s="105">
        <v>-4</v>
      </c>
      <c r="C14" s="105">
        <v>1.1000000000000001</v>
      </c>
      <c r="D14" s="105">
        <v>0.54</v>
      </c>
      <c r="E14" s="105">
        <v>-1.78</v>
      </c>
      <c r="F14" s="6">
        <f>SUM(B14:E14)</f>
        <v>-4.1399999999999997</v>
      </c>
      <c r="G14" s="6">
        <v>-0.6</v>
      </c>
      <c r="H14" s="6">
        <v>-1.4</v>
      </c>
      <c r="I14" s="6">
        <v>0.3</v>
      </c>
      <c r="J14" s="6">
        <v>-1.1000000000000001</v>
      </c>
      <c r="K14" s="6">
        <f>SUM(G14:J14)</f>
        <v>-2.8</v>
      </c>
      <c r="L14" s="6">
        <v>0.3</v>
      </c>
      <c r="M14" s="6">
        <v>-0.4</v>
      </c>
      <c r="N14" s="6">
        <v>-0.8</v>
      </c>
      <c r="O14" s="6">
        <v>-0.7</v>
      </c>
      <c r="P14" s="6">
        <f>SUM(L14:O14)</f>
        <v>-1.6</v>
      </c>
      <c r="Q14" s="6">
        <v>-4.7</v>
      </c>
      <c r="R14" s="6">
        <v>-12</v>
      </c>
      <c r="S14" s="7">
        <v>179.75190363000002</v>
      </c>
    </row>
    <row r="15" spans="1:19" ht="13.5" customHeight="1" x14ac:dyDescent="0.2">
      <c r="A15" s="9" t="s">
        <v>21</v>
      </c>
      <c r="B15" s="66">
        <f t="shared" ref="B15:D15" si="15">SUM(B12:B14)</f>
        <v>-7.4</v>
      </c>
      <c r="C15" s="66">
        <f t="shared" si="15"/>
        <v>-2.8899999999999997</v>
      </c>
      <c r="D15" s="66">
        <f t="shared" si="15"/>
        <v>-4.1499999999999995</v>
      </c>
      <c r="E15" s="66">
        <f>SUM(E12:E14)</f>
        <v>-7.75</v>
      </c>
      <c r="F15" s="66">
        <v>-22.1</v>
      </c>
      <c r="G15" s="66">
        <f t="shared" ref="G15:L15" si="16">SUM(G12:G14)</f>
        <v>-7.3</v>
      </c>
      <c r="H15" s="66">
        <f t="shared" si="16"/>
        <v>-8.2999999999999989</v>
      </c>
      <c r="I15" s="66">
        <f t="shared" si="16"/>
        <v>-7.3999999999999995</v>
      </c>
      <c r="J15" s="66">
        <f t="shared" si="16"/>
        <v>-8.6</v>
      </c>
      <c r="K15" s="66">
        <f t="shared" si="16"/>
        <v>-31.599999999999998</v>
      </c>
      <c r="L15" s="66">
        <f t="shared" si="16"/>
        <v>-7.2</v>
      </c>
      <c r="M15" s="66">
        <f t="shared" ref="M15:N15" si="17">SUM(M12:M14)</f>
        <v>-7.6000000000000005</v>
      </c>
      <c r="N15" s="66">
        <f t="shared" si="17"/>
        <v>-8.5</v>
      </c>
      <c r="O15" s="66">
        <f t="shared" ref="O15:P15" si="18">SUM(O12:O14)</f>
        <v>-7.1000000000000005</v>
      </c>
      <c r="P15" s="66">
        <f t="shared" si="18"/>
        <v>-30.400000000000002</v>
      </c>
      <c r="Q15" s="66">
        <f t="shared" ref="Q15:S15" si="19">SUM(Q12:Q14)</f>
        <v>-11.4</v>
      </c>
      <c r="R15" s="66">
        <f t="shared" ref="R15" si="20">SUM(R12:R14)</f>
        <v>-18.600000000000001</v>
      </c>
      <c r="S15" s="67">
        <f t="shared" si="19"/>
        <v>172.59216506000001</v>
      </c>
    </row>
    <row r="16" spans="1:19" ht="13.5" customHeight="1" x14ac:dyDescent="0.2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</row>
    <row r="17" spans="1:19" ht="13.5" customHeight="1" x14ac:dyDescent="0.2">
      <c r="A17" s="9" t="s">
        <v>22</v>
      </c>
      <c r="B17" s="66">
        <f t="shared" ref="B17:E17" si="21">+B10+B15</f>
        <v>-9.8000000000000007</v>
      </c>
      <c r="C17" s="66">
        <f>+C10+C15</f>
        <v>12.909999999999997</v>
      </c>
      <c r="D17" s="66">
        <f t="shared" si="21"/>
        <v>12.510000000000005</v>
      </c>
      <c r="E17" s="66">
        <f t="shared" si="21"/>
        <v>-5.8900000000000023</v>
      </c>
      <c r="F17" s="66">
        <f>+F10+F15</f>
        <v>9.8200000000000074</v>
      </c>
      <c r="G17" s="66">
        <f>+G10+G15</f>
        <v>-21.2</v>
      </c>
      <c r="H17" s="66">
        <f t="shared" ref="H17:I17" si="22">+H10+H15</f>
        <v>-25.1</v>
      </c>
      <c r="I17" s="66">
        <f t="shared" si="22"/>
        <v>-5.7000000000000011</v>
      </c>
      <c r="J17" s="66">
        <f t="shared" ref="J17:O17" si="23">+J10+J15</f>
        <v>-21.199999999999996</v>
      </c>
      <c r="K17" s="66">
        <f t="shared" si="23"/>
        <v>-73.200000000000017</v>
      </c>
      <c r="L17" s="66">
        <f t="shared" si="23"/>
        <v>-7.6000000000000005</v>
      </c>
      <c r="M17" s="66">
        <f t="shared" si="23"/>
        <v>-9.3000000000000007</v>
      </c>
      <c r="N17" s="66">
        <f t="shared" si="23"/>
        <v>-11.5</v>
      </c>
      <c r="O17" s="66">
        <f t="shared" si="23"/>
        <v>-16.2</v>
      </c>
      <c r="P17" s="66">
        <f t="shared" ref="P17:Q17" si="24">+P10+P15</f>
        <v>-44.6</v>
      </c>
      <c r="Q17" s="66">
        <f t="shared" si="24"/>
        <v>-14.7</v>
      </c>
      <c r="R17" s="66">
        <f t="shared" ref="R17:S17" si="25">+R10+R15</f>
        <v>-23.400000000000006</v>
      </c>
      <c r="S17" s="67">
        <f t="shared" si="25"/>
        <v>175.91891392000002</v>
      </c>
    </row>
    <row r="18" spans="1:19" ht="13.5" customHeight="1" x14ac:dyDescent="0.2">
      <c r="A18" s="19"/>
      <c r="B18" s="19"/>
      <c r="C18" s="19"/>
      <c r="D18" s="19"/>
      <c r="E18" s="19"/>
      <c r="F18" s="1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2"/>
    </row>
    <row r="19" spans="1:19" ht="13.5" customHeight="1" x14ac:dyDescent="0.3">
      <c r="A19" s="8" t="s">
        <v>23</v>
      </c>
      <c r="B19" s="105">
        <v>-2.1</v>
      </c>
      <c r="C19" s="105">
        <v>-2.33</v>
      </c>
      <c r="D19" s="105">
        <v>-2.63</v>
      </c>
      <c r="E19" s="105">
        <v>-1.21</v>
      </c>
      <c r="F19" s="6">
        <f>SUM(B19:E19)</f>
        <v>-8.27</v>
      </c>
      <c r="G19" s="6">
        <v>-0.5</v>
      </c>
      <c r="H19" s="6">
        <v>-0.6</v>
      </c>
      <c r="I19" s="6">
        <v>0</v>
      </c>
      <c r="J19" s="6">
        <v>6.5</v>
      </c>
      <c r="K19" s="6">
        <f>SUM(G19:J19)</f>
        <v>5.4</v>
      </c>
      <c r="L19" s="6">
        <v>-1</v>
      </c>
      <c r="M19" s="6">
        <v>-1</v>
      </c>
      <c r="N19" s="6">
        <v>-0.3</v>
      </c>
      <c r="O19" s="6">
        <v>0.3</v>
      </c>
      <c r="P19" s="6">
        <f>SUM(L19:O19)-0.1</f>
        <v>-2.0999999999999996</v>
      </c>
      <c r="Q19" s="6">
        <v>-0.2</v>
      </c>
      <c r="R19" s="6">
        <v>-0.5</v>
      </c>
      <c r="S19" s="7">
        <v>5.2785189999999926E-2</v>
      </c>
    </row>
    <row r="20" spans="1:19" ht="13.5" customHeight="1" x14ac:dyDescent="0.2">
      <c r="A20" s="9" t="s">
        <v>24</v>
      </c>
      <c r="B20" s="66">
        <f t="shared" ref="B20:E20" si="26">+B17+B19</f>
        <v>-11.9</v>
      </c>
      <c r="C20" s="66">
        <f t="shared" si="26"/>
        <v>10.579999999999997</v>
      </c>
      <c r="D20" s="66">
        <f t="shared" si="26"/>
        <v>9.8800000000000061</v>
      </c>
      <c r="E20" s="66">
        <f t="shared" si="26"/>
        <v>-7.1000000000000023</v>
      </c>
      <c r="F20" s="66">
        <v>1.5</v>
      </c>
      <c r="G20" s="66">
        <f t="shared" ref="G20:H20" si="27">+G17+G19</f>
        <v>-21.7</v>
      </c>
      <c r="H20" s="66">
        <f t="shared" si="27"/>
        <v>-25.700000000000003</v>
      </c>
      <c r="I20" s="66">
        <f t="shared" ref="I20:J20" si="28">+I17+I19</f>
        <v>-5.7000000000000011</v>
      </c>
      <c r="J20" s="66">
        <f t="shared" si="28"/>
        <v>-14.699999999999996</v>
      </c>
      <c r="K20" s="66">
        <f t="shared" ref="K20:L20" si="29">+K17+K19</f>
        <v>-67.800000000000011</v>
      </c>
      <c r="L20" s="66">
        <f t="shared" si="29"/>
        <v>-8.6000000000000014</v>
      </c>
      <c r="M20" s="66">
        <f t="shared" ref="M20:N20" si="30">+M17+M19</f>
        <v>-10.3</v>
      </c>
      <c r="N20" s="66">
        <f t="shared" si="30"/>
        <v>-11.8</v>
      </c>
      <c r="O20" s="66">
        <f t="shared" ref="O20:P20" si="31">+O17+O19</f>
        <v>-15.899999999999999</v>
      </c>
      <c r="P20" s="66">
        <f t="shared" si="31"/>
        <v>-46.7</v>
      </c>
      <c r="Q20" s="66">
        <f t="shared" ref="Q20:S20" si="32">+Q17+Q19</f>
        <v>-14.899999999999999</v>
      </c>
      <c r="R20" s="66">
        <f t="shared" ref="R20" si="33">+R17+R19</f>
        <v>-23.900000000000006</v>
      </c>
      <c r="S20" s="67">
        <f t="shared" si="32"/>
        <v>175.97169911000003</v>
      </c>
    </row>
    <row r="21" spans="1:19" ht="13.5" customHeight="1" x14ac:dyDescent="0.2">
      <c r="A21" s="19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/>
    </row>
    <row r="22" spans="1:19" ht="13.5" customHeight="1" x14ac:dyDescent="0.2">
      <c r="A22" s="10" t="s">
        <v>25</v>
      </c>
      <c r="B22" s="10"/>
      <c r="C22" s="10"/>
      <c r="D22" s="10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</row>
    <row r="23" spans="1:19" ht="13.5" customHeight="1" x14ac:dyDescent="0.3">
      <c r="A23" s="8" t="s">
        <v>26</v>
      </c>
      <c r="B23" s="106">
        <v>-1.3524726780629728</v>
      </c>
      <c r="C23" s="106">
        <v>1.2047235619720595</v>
      </c>
      <c r="D23" s="106">
        <v>1.1251663456154146</v>
      </c>
      <c r="E23" s="106">
        <v>-0.80693748018883271</v>
      </c>
      <c r="F23" s="109">
        <v>0.17047974933566884</v>
      </c>
      <c r="G23" s="80">
        <v>-2.466273707056009</v>
      </c>
      <c r="H23" s="80">
        <v>-2.5915301735286591</v>
      </c>
      <c r="I23" s="80">
        <v>-0.49484755179382678</v>
      </c>
      <c r="J23" s="80">
        <v>-1.014202421556617</v>
      </c>
      <c r="K23" s="80">
        <v>-6</v>
      </c>
      <c r="L23" s="80">
        <v>-0.48128982988139407</v>
      </c>
      <c r="M23" s="80">
        <v>-0.57999999999999996</v>
      </c>
      <c r="N23" s="80">
        <v>-0.66037441774423822</v>
      </c>
      <c r="O23" s="80">
        <v>-0.89</v>
      </c>
      <c r="P23" s="80">
        <v>-2.61</v>
      </c>
      <c r="Q23" s="80">
        <v>-0.83</v>
      </c>
      <c r="R23" s="80">
        <v>-1.34</v>
      </c>
      <c r="S23" s="117">
        <v>0.64737615765375489</v>
      </c>
    </row>
    <row r="24" spans="1:19" ht="13.5" customHeight="1" x14ac:dyDescent="0.3">
      <c r="A24" s="8" t="s">
        <v>27</v>
      </c>
      <c r="B24" s="106">
        <v>-1.3524726780629728</v>
      </c>
      <c r="C24" s="106">
        <v>1.1998198006488081</v>
      </c>
      <c r="D24" s="106">
        <v>1.1204853353935178</v>
      </c>
      <c r="E24" s="106">
        <v>-0.80693748018883271</v>
      </c>
      <c r="F24" s="109">
        <v>0.16994625166547325</v>
      </c>
      <c r="G24" s="80">
        <v>-2.466273707056009</v>
      </c>
      <c r="H24" s="80">
        <v>-2.5915301735286591</v>
      </c>
      <c r="I24" s="80">
        <v>-0.49484755179382678</v>
      </c>
      <c r="J24" s="80">
        <v>-1.014202421556617</v>
      </c>
      <c r="K24" s="80">
        <v>-6</v>
      </c>
      <c r="L24" s="80">
        <v>-0.48128982988139407</v>
      </c>
      <c r="M24" s="80">
        <v>-0.57999999999999996</v>
      </c>
      <c r="N24" s="80">
        <v>-0.66037441774423822</v>
      </c>
      <c r="O24" s="80">
        <v>-0.89</v>
      </c>
      <c r="P24" s="80">
        <v>-2.61</v>
      </c>
      <c r="Q24" s="80">
        <v>-0.83</v>
      </c>
      <c r="R24" s="80">
        <v>-1.34</v>
      </c>
      <c r="S24" s="117">
        <v>0.64158261534527627</v>
      </c>
    </row>
    <row r="25" spans="1:19" ht="12.75" customHeight="1" x14ac:dyDescent="0.2">
      <c r="A25" s="4"/>
      <c r="B25" s="107"/>
      <c r="C25" s="4"/>
      <c r="D25" s="4"/>
      <c r="E25" s="4"/>
      <c r="F25" s="4"/>
    </row>
    <row r="26" spans="1:19" ht="12.75" customHeight="1" x14ac:dyDescent="0.2">
      <c r="A26" s="4"/>
      <c r="B26" s="107"/>
      <c r="C26" s="4"/>
      <c r="D26" s="4"/>
      <c r="E26" s="4"/>
      <c r="F26" s="4"/>
    </row>
    <row r="27" spans="1:19" ht="12.75" customHeight="1" x14ac:dyDescent="0.2">
      <c r="A27" s="4"/>
      <c r="B27" s="107"/>
      <c r="C27" s="4"/>
      <c r="D27" s="4"/>
      <c r="E27" s="4"/>
      <c r="F27" s="4"/>
    </row>
    <row r="28" spans="1:19" ht="12.75" customHeight="1" x14ac:dyDescent="0.2">
      <c r="A28" s="4"/>
      <c r="B28" s="107"/>
      <c r="C28" s="4"/>
      <c r="D28" s="4"/>
      <c r="E28" s="4"/>
      <c r="F28" s="4"/>
    </row>
    <row r="29" spans="1:19" ht="13.8" x14ac:dyDescent="0.2">
      <c r="A29" s="56" t="s">
        <v>28</v>
      </c>
      <c r="B29" s="45" t="s">
        <v>0</v>
      </c>
      <c r="C29" s="45" t="s">
        <v>1</v>
      </c>
      <c r="D29" s="45" t="s">
        <v>2</v>
      </c>
      <c r="E29" s="45" t="s">
        <v>3</v>
      </c>
      <c r="F29" s="45" t="s">
        <v>4</v>
      </c>
      <c r="G29" s="45" t="s">
        <v>5</v>
      </c>
      <c r="H29" s="45" t="s">
        <v>6</v>
      </c>
      <c r="I29" s="45" t="s">
        <v>7</v>
      </c>
      <c r="J29" s="45" t="s">
        <v>8</v>
      </c>
      <c r="K29" s="45" t="s">
        <v>29</v>
      </c>
      <c r="L29" s="45" t="s">
        <v>10</v>
      </c>
      <c r="M29" s="45" t="s">
        <v>11</v>
      </c>
      <c r="N29" s="45" t="s">
        <v>12</v>
      </c>
      <c r="O29" s="45" t="s">
        <v>30</v>
      </c>
      <c r="P29" s="45" t="s">
        <v>93</v>
      </c>
      <c r="Q29" s="45" t="s">
        <v>92</v>
      </c>
      <c r="R29" s="45" t="s">
        <v>94</v>
      </c>
      <c r="S29" s="45" t="s">
        <v>95</v>
      </c>
    </row>
    <row r="30" spans="1:19" ht="13.8" x14ac:dyDescent="0.2">
      <c r="A30" s="81" t="s">
        <v>31</v>
      </c>
      <c r="B30" s="82">
        <f t="shared" ref="B30:F30" si="34">B20</f>
        <v>-11.9</v>
      </c>
      <c r="C30" s="82">
        <f t="shared" si="34"/>
        <v>10.579999999999997</v>
      </c>
      <c r="D30" s="82">
        <f t="shared" si="34"/>
        <v>9.8800000000000061</v>
      </c>
      <c r="E30" s="82">
        <f t="shared" si="34"/>
        <v>-7.1000000000000023</v>
      </c>
      <c r="F30" s="82">
        <f t="shared" si="34"/>
        <v>1.5</v>
      </c>
      <c r="G30" s="82">
        <f>G20</f>
        <v>-21.7</v>
      </c>
      <c r="H30" s="82">
        <f t="shared" ref="H30:J30" si="35">H20</f>
        <v>-25.700000000000003</v>
      </c>
      <c r="I30" s="82">
        <f t="shared" si="35"/>
        <v>-5.7000000000000011</v>
      </c>
      <c r="J30" s="82">
        <f t="shared" si="35"/>
        <v>-14.699999999999996</v>
      </c>
      <c r="K30" s="82">
        <f t="shared" ref="K30:R30" si="36">K20</f>
        <v>-67.800000000000011</v>
      </c>
      <c r="L30" s="82">
        <f t="shared" si="36"/>
        <v>-8.6000000000000014</v>
      </c>
      <c r="M30" s="82">
        <f t="shared" si="36"/>
        <v>-10.3</v>
      </c>
      <c r="N30" s="82">
        <f t="shared" si="36"/>
        <v>-11.8</v>
      </c>
      <c r="O30" s="82">
        <f t="shared" si="36"/>
        <v>-15.899999999999999</v>
      </c>
      <c r="P30" s="82">
        <f t="shared" si="36"/>
        <v>-46.7</v>
      </c>
      <c r="Q30" s="82">
        <f t="shared" si="36"/>
        <v>-14.899999999999999</v>
      </c>
      <c r="R30" s="82">
        <f t="shared" si="36"/>
        <v>-23.900000000000006</v>
      </c>
      <c r="S30" s="83">
        <f t="shared" ref="S30" si="37">S20</f>
        <v>175.97169911000003</v>
      </c>
    </row>
    <row r="31" spans="1:19" ht="13.8" x14ac:dyDescent="0.25">
      <c r="A31" s="81"/>
      <c r="B31" s="81"/>
      <c r="C31" s="81"/>
      <c r="D31" s="81"/>
      <c r="E31" s="81"/>
      <c r="F31" s="81"/>
      <c r="G31" s="84"/>
      <c r="H31" s="84"/>
      <c r="I31" s="84"/>
      <c r="J31" s="84"/>
      <c r="K31" s="84"/>
      <c r="L31" s="25"/>
      <c r="M31" s="25"/>
      <c r="N31" s="25"/>
      <c r="O31" s="25"/>
      <c r="P31" s="84"/>
      <c r="Q31" s="84"/>
      <c r="R31" s="25"/>
      <c r="S31" s="85"/>
    </row>
    <row r="32" spans="1:19" ht="13.8" x14ac:dyDescent="0.3">
      <c r="A32" s="26" t="s">
        <v>32</v>
      </c>
      <c r="B32" s="26">
        <v>0.9</v>
      </c>
      <c r="C32" s="105">
        <v>-1.9</v>
      </c>
      <c r="D32" s="105">
        <v>-1.3</v>
      </c>
      <c r="E32" s="105">
        <v>1</v>
      </c>
      <c r="F32" s="27">
        <f>SUM(B32:E32)</f>
        <v>-1.2999999999999998</v>
      </c>
      <c r="G32" s="27">
        <v>0.6</v>
      </c>
      <c r="H32" s="27">
        <v>0.8</v>
      </c>
      <c r="I32" s="27">
        <v>-0.7</v>
      </c>
      <c r="J32" s="27">
        <v>0.6</v>
      </c>
      <c r="K32" s="27">
        <f>SUM(G32:J32)</f>
        <v>1.2999999999999998</v>
      </c>
      <c r="L32" s="27">
        <v>-0.2</v>
      </c>
      <c r="M32" s="27">
        <v>-0.4</v>
      </c>
      <c r="N32" s="27">
        <v>0.8</v>
      </c>
      <c r="O32" s="27">
        <v>-1.5</v>
      </c>
      <c r="P32" s="27">
        <f>SUM(L32:O32)</f>
        <v>-1.3</v>
      </c>
      <c r="Q32" s="27">
        <v>0.7</v>
      </c>
      <c r="R32" s="27">
        <v>0.7</v>
      </c>
      <c r="S32" s="39">
        <v>0.20000000000000007</v>
      </c>
    </row>
    <row r="33" spans="1:19" ht="13.8" hidden="1" x14ac:dyDescent="0.25">
      <c r="A33" s="26" t="s">
        <v>33</v>
      </c>
      <c r="B33" s="26"/>
      <c r="C33" s="26"/>
      <c r="D33" s="26"/>
      <c r="E33" s="26"/>
      <c r="F33" s="26"/>
      <c r="G33" s="27">
        <v>0</v>
      </c>
      <c r="H33" s="27">
        <v>0</v>
      </c>
      <c r="I33" s="27">
        <v>0</v>
      </c>
      <c r="J33" s="27">
        <v>0</v>
      </c>
      <c r="K33" s="27">
        <f>SUM(G33:J33)</f>
        <v>0</v>
      </c>
      <c r="L33" s="25">
        <v>0</v>
      </c>
      <c r="M33" s="25">
        <v>0</v>
      </c>
      <c r="N33" s="25">
        <v>0</v>
      </c>
      <c r="O33" s="25">
        <v>0</v>
      </c>
      <c r="P33" s="27">
        <f>SUM(L33:O33)</f>
        <v>0</v>
      </c>
      <c r="Q33" s="27">
        <v>0</v>
      </c>
      <c r="R33" s="25">
        <v>0</v>
      </c>
      <c r="S33" s="85">
        <v>0</v>
      </c>
    </row>
    <row r="34" spans="1:19" ht="13.8" x14ac:dyDescent="0.3">
      <c r="A34" s="26" t="s">
        <v>34</v>
      </c>
      <c r="B34" s="105">
        <v>0</v>
      </c>
      <c r="C34" s="105">
        <v>0</v>
      </c>
      <c r="D34" s="105">
        <v>0</v>
      </c>
      <c r="E34" s="105">
        <v>-0.1</v>
      </c>
      <c r="F34" s="27">
        <f>SUM(B34:E34)</f>
        <v>-0.1</v>
      </c>
      <c r="G34" s="27">
        <v>0</v>
      </c>
      <c r="H34" s="27">
        <v>0</v>
      </c>
      <c r="I34" s="27">
        <v>0</v>
      </c>
      <c r="J34" s="27">
        <v>-0.1</v>
      </c>
      <c r="K34" s="27">
        <f>SUM(G34:J34)</f>
        <v>-0.1</v>
      </c>
      <c r="L34" s="25">
        <v>0</v>
      </c>
      <c r="M34" s="25">
        <v>0</v>
      </c>
      <c r="N34" s="25">
        <v>0</v>
      </c>
      <c r="O34" s="27">
        <v>-0.1</v>
      </c>
      <c r="P34" s="27">
        <f>SUM(L34:O34)</f>
        <v>-0.1</v>
      </c>
      <c r="Q34" s="27">
        <v>0</v>
      </c>
      <c r="R34" s="27">
        <v>0</v>
      </c>
      <c r="S34" s="39">
        <v>0</v>
      </c>
    </row>
    <row r="35" spans="1:19" ht="13.8" x14ac:dyDescent="0.2">
      <c r="A35" s="28" t="s">
        <v>35</v>
      </c>
      <c r="B35" s="29">
        <f t="shared" ref="B35:F35" si="38">SUM(B32:B34)</f>
        <v>0.9</v>
      </c>
      <c r="C35" s="29">
        <f t="shared" si="38"/>
        <v>-1.9</v>
      </c>
      <c r="D35" s="29">
        <f t="shared" si="38"/>
        <v>-1.3</v>
      </c>
      <c r="E35" s="29">
        <f t="shared" si="38"/>
        <v>0.9</v>
      </c>
      <c r="F35" s="29">
        <f t="shared" si="38"/>
        <v>-1.4</v>
      </c>
      <c r="G35" s="29">
        <f t="shared" ref="G35:J35" si="39">SUM(G32:G34)</f>
        <v>0.6</v>
      </c>
      <c r="H35" s="29">
        <f t="shared" si="39"/>
        <v>0.8</v>
      </c>
      <c r="I35" s="29">
        <f t="shared" si="39"/>
        <v>-0.7</v>
      </c>
      <c r="J35" s="29">
        <f t="shared" si="39"/>
        <v>0.5</v>
      </c>
      <c r="K35" s="86">
        <f>SUM(G35:J35)</f>
        <v>1.2</v>
      </c>
      <c r="L35" s="86">
        <f>SUM(L32:L34)</f>
        <v>-0.2</v>
      </c>
      <c r="M35" s="86">
        <f>SUM(M32:M34)</f>
        <v>-0.4</v>
      </c>
      <c r="N35" s="86">
        <f>SUM(N32:N34)</f>
        <v>0.8</v>
      </c>
      <c r="O35" s="86">
        <f>SUM(O32:O34)</f>
        <v>-1.6</v>
      </c>
      <c r="P35" s="86">
        <f>SUM(L35:O35)</f>
        <v>-1.4000000000000001</v>
      </c>
      <c r="Q35" s="86">
        <f>SUM(Q32:Q34)</f>
        <v>0.7</v>
      </c>
      <c r="R35" s="86">
        <f>SUM(R32:R34)</f>
        <v>0.7</v>
      </c>
      <c r="S35" s="87">
        <f>SUM(S32:S34)</f>
        <v>0.20000000000000007</v>
      </c>
    </row>
    <row r="36" spans="1:19" ht="13.8" x14ac:dyDescent="0.25">
      <c r="A36" s="81"/>
      <c r="B36" s="81"/>
      <c r="C36" s="81"/>
      <c r="D36" s="81"/>
      <c r="E36" s="81"/>
      <c r="F36" s="81"/>
      <c r="G36" s="31"/>
      <c r="H36" s="31"/>
      <c r="I36" s="31"/>
      <c r="J36" s="31"/>
      <c r="K36" s="31"/>
      <c r="L36" s="25"/>
      <c r="M36" s="25"/>
      <c r="N36" s="25"/>
      <c r="O36" s="25"/>
      <c r="P36" s="31"/>
      <c r="Q36" s="31"/>
      <c r="R36" s="25"/>
      <c r="S36" s="85"/>
    </row>
    <row r="37" spans="1:19" ht="13.8" x14ac:dyDescent="0.2">
      <c r="A37" s="28" t="s">
        <v>36</v>
      </c>
      <c r="B37" s="29">
        <f t="shared" ref="B37:F37" si="40">+B35+B30</f>
        <v>-11</v>
      </c>
      <c r="C37" s="29">
        <f t="shared" si="40"/>
        <v>8.6799999999999962</v>
      </c>
      <c r="D37" s="29">
        <f t="shared" si="40"/>
        <v>8.5800000000000054</v>
      </c>
      <c r="E37" s="29">
        <f t="shared" si="40"/>
        <v>-6.200000000000002</v>
      </c>
      <c r="F37" s="29">
        <f t="shared" si="40"/>
        <v>0.10000000000000009</v>
      </c>
      <c r="G37" s="29">
        <f>+G35+G30</f>
        <v>-21.099999999999998</v>
      </c>
      <c r="H37" s="29">
        <f t="shared" ref="H37:L37" si="41">+H35+H30</f>
        <v>-24.900000000000002</v>
      </c>
      <c r="I37" s="29">
        <f t="shared" si="41"/>
        <v>-6.4000000000000012</v>
      </c>
      <c r="J37" s="29">
        <f t="shared" si="41"/>
        <v>-14.199999999999996</v>
      </c>
      <c r="K37" s="29">
        <f t="shared" si="41"/>
        <v>-66.600000000000009</v>
      </c>
      <c r="L37" s="29">
        <f t="shared" si="41"/>
        <v>-8.8000000000000007</v>
      </c>
      <c r="M37" s="29">
        <f t="shared" ref="M37:N37" si="42">+M35+M30</f>
        <v>-10.700000000000001</v>
      </c>
      <c r="N37" s="29">
        <f t="shared" si="42"/>
        <v>-11</v>
      </c>
      <c r="O37" s="29">
        <f t="shared" ref="O37:P37" si="43">+O35+O30</f>
        <v>-17.5</v>
      </c>
      <c r="P37" s="29">
        <f t="shared" si="43"/>
        <v>-48.1</v>
      </c>
      <c r="Q37" s="29">
        <f t="shared" ref="Q37:S37" si="44">+Q35+Q30</f>
        <v>-14.2</v>
      </c>
      <c r="R37" s="29">
        <f t="shared" ref="R37" si="45">+R35+R30</f>
        <v>-23.200000000000006</v>
      </c>
      <c r="S37" s="40">
        <f t="shared" si="44"/>
        <v>176.17169911000002</v>
      </c>
    </row>
    <row r="38" spans="1:19" ht="12" x14ac:dyDescent="0.2">
      <c r="A38" s="57"/>
      <c r="B38" s="57"/>
      <c r="C38" s="57"/>
      <c r="D38" s="57"/>
      <c r="E38" s="57"/>
      <c r="F38" s="57"/>
      <c r="G38" s="58"/>
      <c r="H38" s="58"/>
      <c r="I38" s="58"/>
      <c r="J38" s="58"/>
      <c r="K38" s="58"/>
    </row>
  </sheetData>
  <phoneticPr fontId="20" type="noConversion"/>
  <pageMargins left="0.7" right="0.7" top="0.75" bottom="0.75" header="0.3" footer="0.3"/>
  <pageSetup paperSize="9" scale="84" orientation="landscape" r:id="rId1"/>
  <ignoredErrors>
    <ignoredError sqref="K32:K34" formulaRange="1"/>
    <ignoredError sqref="K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37"/>
  <sheetViews>
    <sheetView showGridLines="0" zoomScaleNormal="100" workbookViewId="0">
      <selection activeCell="L39" sqref="L39"/>
    </sheetView>
  </sheetViews>
  <sheetFormatPr defaultColWidth="8.77734375" defaultRowHeight="13.5" customHeight="1" x14ac:dyDescent="0.25"/>
  <cols>
    <col min="1" max="1" width="41.21875" style="25" customWidth="1"/>
    <col min="2" max="2" width="10.44140625" style="25" customWidth="1"/>
    <col min="3" max="3" width="13.21875" style="25" customWidth="1"/>
    <col min="4" max="4" width="11.21875" style="25" customWidth="1"/>
    <col min="5" max="9" width="10.77734375" style="25" customWidth="1"/>
    <col min="10" max="10" width="11.5546875" style="25" customWidth="1"/>
    <col min="11" max="11" width="12.44140625" style="25" customWidth="1"/>
    <col min="12" max="12" width="10.44140625" style="25" customWidth="1"/>
    <col min="13" max="15" width="12.21875" style="25" customWidth="1"/>
    <col min="16" max="16" width="11.77734375" style="25" customWidth="1"/>
    <col min="17" max="206" width="8.77734375" style="25"/>
    <col min="207" max="207" width="42" style="25" customWidth="1"/>
    <col min="208" max="208" width="6.44140625" style="25" customWidth="1"/>
    <col min="209" max="211" width="10.21875" style="25" customWidth="1"/>
    <col min="212" max="212" width="0" style="25" hidden="1" customWidth="1"/>
    <col min="213" max="213" width="10.21875" style="25" customWidth="1"/>
    <col min="214" max="462" width="8.77734375" style="25"/>
    <col min="463" max="463" width="42" style="25" customWidth="1"/>
    <col min="464" max="464" width="6.44140625" style="25" customWidth="1"/>
    <col min="465" max="467" width="10.21875" style="25" customWidth="1"/>
    <col min="468" max="468" width="0" style="25" hidden="1" customWidth="1"/>
    <col min="469" max="469" width="10.21875" style="25" customWidth="1"/>
    <col min="470" max="718" width="8.77734375" style="25"/>
    <col min="719" max="719" width="42" style="25" customWidth="1"/>
    <col min="720" max="720" width="6.44140625" style="25" customWidth="1"/>
    <col min="721" max="723" width="10.21875" style="25" customWidth="1"/>
    <col min="724" max="724" width="0" style="25" hidden="1" customWidth="1"/>
    <col min="725" max="725" width="10.21875" style="25" customWidth="1"/>
    <col min="726" max="974" width="8.77734375" style="25"/>
    <col min="975" max="975" width="42" style="25" customWidth="1"/>
    <col min="976" max="976" width="6.44140625" style="25" customWidth="1"/>
    <col min="977" max="979" width="10.21875" style="25" customWidth="1"/>
    <col min="980" max="980" width="0" style="25" hidden="1" customWidth="1"/>
    <col min="981" max="981" width="10.21875" style="25" customWidth="1"/>
    <col min="982" max="1230" width="8.77734375" style="25"/>
    <col min="1231" max="1231" width="42" style="25" customWidth="1"/>
    <col min="1232" max="1232" width="6.44140625" style="25" customWidth="1"/>
    <col min="1233" max="1235" width="10.21875" style="25" customWidth="1"/>
    <col min="1236" max="1236" width="0" style="25" hidden="1" customWidth="1"/>
    <col min="1237" max="1237" width="10.21875" style="25" customWidth="1"/>
    <col min="1238" max="1486" width="8.77734375" style="25"/>
    <col min="1487" max="1487" width="42" style="25" customWidth="1"/>
    <col min="1488" max="1488" width="6.44140625" style="25" customWidth="1"/>
    <col min="1489" max="1491" width="10.21875" style="25" customWidth="1"/>
    <col min="1492" max="1492" width="0" style="25" hidden="1" customWidth="1"/>
    <col min="1493" max="1493" width="10.21875" style="25" customWidth="1"/>
    <col min="1494" max="1742" width="8.77734375" style="25"/>
    <col min="1743" max="1743" width="42" style="25" customWidth="1"/>
    <col min="1744" max="1744" width="6.44140625" style="25" customWidth="1"/>
    <col min="1745" max="1747" width="10.21875" style="25" customWidth="1"/>
    <col min="1748" max="1748" width="0" style="25" hidden="1" customWidth="1"/>
    <col min="1749" max="1749" width="10.21875" style="25" customWidth="1"/>
    <col min="1750" max="1998" width="8.77734375" style="25"/>
    <col min="1999" max="1999" width="42" style="25" customWidth="1"/>
    <col min="2000" max="2000" width="6.44140625" style="25" customWidth="1"/>
    <col min="2001" max="2003" width="10.21875" style="25" customWidth="1"/>
    <col min="2004" max="2004" width="0" style="25" hidden="1" customWidth="1"/>
    <col min="2005" max="2005" width="10.21875" style="25" customWidth="1"/>
    <col min="2006" max="2254" width="8.77734375" style="25"/>
    <col min="2255" max="2255" width="42" style="25" customWidth="1"/>
    <col min="2256" max="2256" width="6.44140625" style="25" customWidth="1"/>
    <col min="2257" max="2259" width="10.21875" style="25" customWidth="1"/>
    <col min="2260" max="2260" width="0" style="25" hidden="1" customWidth="1"/>
    <col min="2261" max="2261" width="10.21875" style="25" customWidth="1"/>
    <col min="2262" max="2510" width="8.77734375" style="25"/>
    <col min="2511" max="2511" width="42" style="25" customWidth="1"/>
    <col min="2512" max="2512" width="6.44140625" style="25" customWidth="1"/>
    <col min="2513" max="2515" width="10.21875" style="25" customWidth="1"/>
    <col min="2516" max="2516" width="0" style="25" hidden="1" customWidth="1"/>
    <col min="2517" max="2517" width="10.21875" style="25" customWidth="1"/>
    <col min="2518" max="2766" width="8.77734375" style="25"/>
    <col min="2767" max="2767" width="42" style="25" customWidth="1"/>
    <col min="2768" max="2768" width="6.44140625" style="25" customWidth="1"/>
    <col min="2769" max="2771" width="10.21875" style="25" customWidth="1"/>
    <col min="2772" max="2772" width="0" style="25" hidden="1" customWidth="1"/>
    <col min="2773" max="2773" width="10.21875" style="25" customWidth="1"/>
    <col min="2774" max="3022" width="8.77734375" style="25"/>
    <col min="3023" max="3023" width="42" style="25" customWidth="1"/>
    <col min="3024" max="3024" width="6.44140625" style="25" customWidth="1"/>
    <col min="3025" max="3027" width="10.21875" style="25" customWidth="1"/>
    <col min="3028" max="3028" width="0" style="25" hidden="1" customWidth="1"/>
    <col min="3029" max="3029" width="10.21875" style="25" customWidth="1"/>
    <col min="3030" max="3278" width="8.77734375" style="25"/>
    <col min="3279" max="3279" width="42" style="25" customWidth="1"/>
    <col min="3280" max="3280" width="6.44140625" style="25" customWidth="1"/>
    <col min="3281" max="3283" width="10.21875" style="25" customWidth="1"/>
    <col min="3284" max="3284" width="0" style="25" hidden="1" customWidth="1"/>
    <col min="3285" max="3285" width="10.21875" style="25" customWidth="1"/>
    <col min="3286" max="3534" width="8.77734375" style="25"/>
    <col min="3535" max="3535" width="42" style="25" customWidth="1"/>
    <col min="3536" max="3536" width="6.44140625" style="25" customWidth="1"/>
    <col min="3537" max="3539" width="10.21875" style="25" customWidth="1"/>
    <col min="3540" max="3540" width="0" style="25" hidden="1" customWidth="1"/>
    <col min="3541" max="3541" width="10.21875" style="25" customWidth="1"/>
    <col min="3542" max="3790" width="8.77734375" style="25"/>
    <col min="3791" max="3791" width="42" style="25" customWidth="1"/>
    <col min="3792" max="3792" width="6.44140625" style="25" customWidth="1"/>
    <col min="3793" max="3795" width="10.21875" style="25" customWidth="1"/>
    <col min="3796" max="3796" width="0" style="25" hidden="1" customWidth="1"/>
    <col min="3797" max="3797" width="10.21875" style="25" customWidth="1"/>
    <col min="3798" max="4046" width="8.77734375" style="25"/>
    <col min="4047" max="4047" width="42" style="25" customWidth="1"/>
    <col min="4048" max="4048" width="6.44140625" style="25" customWidth="1"/>
    <col min="4049" max="4051" width="10.21875" style="25" customWidth="1"/>
    <col min="4052" max="4052" width="0" style="25" hidden="1" customWidth="1"/>
    <col min="4053" max="4053" width="10.21875" style="25" customWidth="1"/>
    <col min="4054" max="4302" width="8.77734375" style="25"/>
    <col min="4303" max="4303" width="42" style="25" customWidth="1"/>
    <col min="4304" max="4304" width="6.44140625" style="25" customWidth="1"/>
    <col min="4305" max="4307" width="10.21875" style="25" customWidth="1"/>
    <col min="4308" max="4308" width="0" style="25" hidden="1" customWidth="1"/>
    <col min="4309" max="4309" width="10.21875" style="25" customWidth="1"/>
    <col min="4310" max="4558" width="8.77734375" style="25"/>
    <col min="4559" max="4559" width="42" style="25" customWidth="1"/>
    <col min="4560" max="4560" width="6.44140625" style="25" customWidth="1"/>
    <col min="4561" max="4563" width="10.21875" style="25" customWidth="1"/>
    <col min="4564" max="4564" width="0" style="25" hidden="1" customWidth="1"/>
    <col min="4565" max="4565" width="10.21875" style="25" customWidth="1"/>
    <col min="4566" max="4814" width="8.77734375" style="25"/>
    <col min="4815" max="4815" width="42" style="25" customWidth="1"/>
    <col min="4816" max="4816" width="6.44140625" style="25" customWidth="1"/>
    <col min="4817" max="4819" width="10.21875" style="25" customWidth="1"/>
    <col min="4820" max="4820" width="0" style="25" hidden="1" customWidth="1"/>
    <col min="4821" max="4821" width="10.21875" style="25" customWidth="1"/>
    <col min="4822" max="5070" width="8.77734375" style="25"/>
    <col min="5071" max="5071" width="42" style="25" customWidth="1"/>
    <col min="5072" max="5072" width="6.44140625" style="25" customWidth="1"/>
    <col min="5073" max="5075" width="10.21875" style="25" customWidth="1"/>
    <col min="5076" max="5076" width="0" style="25" hidden="1" customWidth="1"/>
    <col min="5077" max="5077" width="10.21875" style="25" customWidth="1"/>
    <col min="5078" max="5326" width="8.77734375" style="25"/>
    <col min="5327" max="5327" width="42" style="25" customWidth="1"/>
    <col min="5328" max="5328" width="6.44140625" style="25" customWidth="1"/>
    <col min="5329" max="5331" width="10.21875" style="25" customWidth="1"/>
    <col min="5332" max="5332" width="0" style="25" hidden="1" customWidth="1"/>
    <col min="5333" max="5333" width="10.21875" style="25" customWidth="1"/>
    <col min="5334" max="5582" width="8.77734375" style="25"/>
    <col min="5583" max="5583" width="42" style="25" customWidth="1"/>
    <col min="5584" max="5584" width="6.44140625" style="25" customWidth="1"/>
    <col min="5585" max="5587" width="10.21875" style="25" customWidth="1"/>
    <col min="5588" max="5588" width="0" style="25" hidden="1" customWidth="1"/>
    <col min="5589" max="5589" width="10.21875" style="25" customWidth="1"/>
    <col min="5590" max="5838" width="8.77734375" style="25"/>
    <col min="5839" max="5839" width="42" style="25" customWidth="1"/>
    <col min="5840" max="5840" width="6.44140625" style="25" customWidth="1"/>
    <col min="5841" max="5843" width="10.21875" style="25" customWidth="1"/>
    <col min="5844" max="5844" width="0" style="25" hidden="1" customWidth="1"/>
    <col min="5845" max="5845" width="10.21875" style="25" customWidth="1"/>
    <col min="5846" max="6094" width="8.77734375" style="25"/>
    <col min="6095" max="6095" width="42" style="25" customWidth="1"/>
    <col min="6096" max="6096" width="6.44140625" style="25" customWidth="1"/>
    <col min="6097" max="6099" width="10.21875" style="25" customWidth="1"/>
    <col min="6100" max="6100" width="0" style="25" hidden="1" customWidth="1"/>
    <col min="6101" max="6101" width="10.21875" style="25" customWidth="1"/>
    <col min="6102" max="6350" width="8.77734375" style="25"/>
    <col min="6351" max="6351" width="42" style="25" customWidth="1"/>
    <col min="6352" max="6352" width="6.44140625" style="25" customWidth="1"/>
    <col min="6353" max="6355" width="10.21875" style="25" customWidth="1"/>
    <col min="6356" max="6356" width="0" style="25" hidden="1" customWidth="1"/>
    <col min="6357" max="6357" width="10.21875" style="25" customWidth="1"/>
    <col min="6358" max="6606" width="8.77734375" style="25"/>
    <col min="6607" max="6607" width="42" style="25" customWidth="1"/>
    <col min="6608" max="6608" width="6.44140625" style="25" customWidth="1"/>
    <col min="6609" max="6611" width="10.21875" style="25" customWidth="1"/>
    <col min="6612" max="6612" width="0" style="25" hidden="1" customWidth="1"/>
    <col min="6613" max="6613" width="10.21875" style="25" customWidth="1"/>
    <col min="6614" max="6862" width="8.77734375" style="25"/>
    <col min="6863" max="6863" width="42" style="25" customWidth="1"/>
    <col min="6864" max="6864" width="6.44140625" style="25" customWidth="1"/>
    <col min="6865" max="6867" width="10.21875" style="25" customWidth="1"/>
    <col min="6868" max="6868" width="0" style="25" hidden="1" customWidth="1"/>
    <col min="6869" max="6869" width="10.21875" style="25" customWidth="1"/>
    <col min="6870" max="7118" width="8.77734375" style="25"/>
    <col min="7119" max="7119" width="42" style="25" customWidth="1"/>
    <col min="7120" max="7120" width="6.44140625" style="25" customWidth="1"/>
    <col min="7121" max="7123" width="10.21875" style="25" customWidth="1"/>
    <col min="7124" max="7124" width="0" style="25" hidden="1" customWidth="1"/>
    <col min="7125" max="7125" width="10.21875" style="25" customWidth="1"/>
    <col min="7126" max="7374" width="8.77734375" style="25"/>
    <col min="7375" max="7375" width="42" style="25" customWidth="1"/>
    <col min="7376" max="7376" width="6.44140625" style="25" customWidth="1"/>
    <col min="7377" max="7379" width="10.21875" style="25" customWidth="1"/>
    <col min="7380" max="7380" width="0" style="25" hidden="1" customWidth="1"/>
    <col min="7381" max="7381" width="10.21875" style="25" customWidth="1"/>
    <col min="7382" max="7630" width="8.77734375" style="25"/>
    <col min="7631" max="7631" width="42" style="25" customWidth="1"/>
    <col min="7632" max="7632" width="6.44140625" style="25" customWidth="1"/>
    <col min="7633" max="7635" width="10.21875" style="25" customWidth="1"/>
    <col min="7636" max="7636" width="0" style="25" hidden="1" customWidth="1"/>
    <col min="7637" max="7637" width="10.21875" style="25" customWidth="1"/>
    <col min="7638" max="7886" width="8.77734375" style="25"/>
    <col min="7887" max="7887" width="42" style="25" customWidth="1"/>
    <col min="7888" max="7888" width="6.44140625" style="25" customWidth="1"/>
    <col min="7889" max="7891" width="10.21875" style="25" customWidth="1"/>
    <col min="7892" max="7892" width="0" style="25" hidden="1" customWidth="1"/>
    <col min="7893" max="7893" width="10.21875" style="25" customWidth="1"/>
    <col min="7894" max="8142" width="8.77734375" style="25"/>
    <col min="8143" max="8143" width="42" style="25" customWidth="1"/>
    <col min="8144" max="8144" width="6.44140625" style="25" customWidth="1"/>
    <col min="8145" max="8147" width="10.21875" style="25" customWidth="1"/>
    <col min="8148" max="8148" width="0" style="25" hidden="1" customWidth="1"/>
    <col min="8149" max="8149" width="10.21875" style="25" customWidth="1"/>
    <col min="8150" max="8398" width="8.77734375" style="25"/>
    <col min="8399" max="8399" width="42" style="25" customWidth="1"/>
    <col min="8400" max="8400" width="6.44140625" style="25" customWidth="1"/>
    <col min="8401" max="8403" width="10.21875" style="25" customWidth="1"/>
    <col min="8404" max="8404" width="0" style="25" hidden="1" customWidth="1"/>
    <col min="8405" max="8405" width="10.21875" style="25" customWidth="1"/>
    <col min="8406" max="8654" width="8.77734375" style="25"/>
    <col min="8655" max="8655" width="42" style="25" customWidth="1"/>
    <col min="8656" max="8656" width="6.44140625" style="25" customWidth="1"/>
    <col min="8657" max="8659" width="10.21875" style="25" customWidth="1"/>
    <col min="8660" max="8660" width="0" style="25" hidden="1" customWidth="1"/>
    <col min="8661" max="8661" width="10.21875" style="25" customWidth="1"/>
    <col min="8662" max="8910" width="8.77734375" style="25"/>
    <col min="8911" max="8911" width="42" style="25" customWidth="1"/>
    <col min="8912" max="8912" width="6.44140625" style="25" customWidth="1"/>
    <col min="8913" max="8915" width="10.21875" style="25" customWidth="1"/>
    <col min="8916" max="8916" width="0" style="25" hidden="1" customWidth="1"/>
    <col min="8917" max="8917" width="10.21875" style="25" customWidth="1"/>
    <col min="8918" max="9166" width="8.77734375" style="25"/>
    <col min="9167" max="9167" width="42" style="25" customWidth="1"/>
    <col min="9168" max="9168" width="6.44140625" style="25" customWidth="1"/>
    <col min="9169" max="9171" width="10.21875" style="25" customWidth="1"/>
    <col min="9172" max="9172" width="0" style="25" hidden="1" customWidth="1"/>
    <col min="9173" max="9173" width="10.21875" style="25" customWidth="1"/>
    <col min="9174" max="9422" width="8.77734375" style="25"/>
    <col min="9423" max="9423" width="42" style="25" customWidth="1"/>
    <col min="9424" max="9424" width="6.44140625" style="25" customWidth="1"/>
    <col min="9425" max="9427" width="10.21875" style="25" customWidth="1"/>
    <col min="9428" max="9428" width="0" style="25" hidden="1" customWidth="1"/>
    <col min="9429" max="9429" width="10.21875" style="25" customWidth="1"/>
    <col min="9430" max="9678" width="8.77734375" style="25"/>
    <col min="9679" max="9679" width="42" style="25" customWidth="1"/>
    <col min="9680" max="9680" width="6.44140625" style="25" customWidth="1"/>
    <col min="9681" max="9683" width="10.21875" style="25" customWidth="1"/>
    <col min="9684" max="9684" width="0" style="25" hidden="1" customWidth="1"/>
    <col min="9685" max="9685" width="10.21875" style="25" customWidth="1"/>
    <col min="9686" max="9934" width="8.77734375" style="25"/>
    <col min="9935" max="9935" width="42" style="25" customWidth="1"/>
    <col min="9936" max="9936" width="6.44140625" style="25" customWidth="1"/>
    <col min="9937" max="9939" width="10.21875" style="25" customWidth="1"/>
    <col min="9940" max="9940" width="0" style="25" hidden="1" customWidth="1"/>
    <col min="9941" max="9941" width="10.21875" style="25" customWidth="1"/>
    <col min="9942" max="10190" width="8.77734375" style="25"/>
    <col min="10191" max="10191" width="42" style="25" customWidth="1"/>
    <col min="10192" max="10192" width="6.44140625" style="25" customWidth="1"/>
    <col min="10193" max="10195" width="10.21875" style="25" customWidth="1"/>
    <col min="10196" max="10196" width="0" style="25" hidden="1" customWidth="1"/>
    <col min="10197" max="10197" width="10.21875" style="25" customWidth="1"/>
    <col min="10198" max="10446" width="8.77734375" style="25"/>
    <col min="10447" max="10447" width="42" style="25" customWidth="1"/>
    <col min="10448" max="10448" width="6.44140625" style="25" customWidth="1"/>
    <col min="10449" max="10451" width="10.21875" style="25" customWidth="1"/>
    <col min="10452" max="10452" width="0" style="25" hidden="1" customWidth="1"/>
    <col min="10453" max="10453" width="10.21875" style="25" customWidth="1"/>
    <col min="10454" max="10702" width="8.77734375" style="25"/>
    <col min="10703" max="10703" width="42" style="25" customWidth="1"/>
    <col min="10704" max="10704" width="6.44140625" style="25" customWidth="1"/>
    <col min="10705" max="10707" width="10.21875" style="25" customWidth="1"/>
    <col min="10708" max="10708" width="0" style="25" hidden="1" customWidth="1"/>
    <col min="10709" max="10709" width="10.21875" style="25" customWidth="1"/>
    <col min="10710" max="10958" width="8.77734375" style="25"/>
    <col min="10959" max="10959" width="42" style="25" customWidth="1"/>
    <col min="10960" max="10960" width="6.44140625" style="25" customWidth="1"/>
    <col min="10961" max="10963" width="10.21875" style="25" customWidth="1"/>
    <col min="10964" max="10964" width="0" style="25" hidden="1" customWidth="1"/>
    <col min="10965" max="10965" width="10.21875" style="25" customWidth="1"/>
    <col min="10966" max="11214" width="8.77734375" style="25"/>
    <col min="11215" max="11215" width="42" style="25" customWidth="1"/>
    <col min="11216" max="11216" width="6.44140625" style="25" customWidth="1"/>
    <col min="11217" max="11219" width="10.21875" style="25" customWidth="1"/>
    <col min="11220" max="11220" width="0" style="25" hidden="1" customWidth="1"/>
    <col min="11221" max="11221" width="10.21875" style="25" customWidth="1"/>
    <col min="11222" max="11470" width="8.77734375" style="25"/>
    <col min="11471" max="11471" width="42" style="25" customWidth="1"/>
    <col min="11472" max="11472" width="6.44140625" style="25" customWidth="1"/>
    <col min="11473" max="11475" width="10.21875" style="25" customWidth="1"/>
    <col min="11476" max="11476" width="0" style="25" hidden="1" customWidth="1"/>
    <col min="11477" max="11477" width="10.21875" style="25" customWidth="1"/>
    <col min="11478" max="11726" width="8.77734375" style="25"/>
    <col min="11727" max="11727" width="42" style="25" customWidth="1"/>
    <col min="11728" max="11728" width="6.44140625" style="25" customWidth="1"/>
    <col min="11729" max="11731" width="10.21875" style="25" customWidth="1"/>
    <col min="11732" max="11732" width="0" style="25" hidden="1" customWidth="1"/>
    <col min="11733" max="11733" width="10.21875" style="25" customWidth="1"/>
    <col min="11734" max="11982" width="8.77734375" style="25"/>
    <col min="11983" max="11983" width="42" style="25" customWidth="1"/>
    <col min="11984" max="11984" width="6.44140625" style="25" customWidth="1"/>
    <col min="11985" max="11987" width="10.21875" style="25" customWidth="1"/>
    <col min="11988" max="11988" width="0" style="25" hidden="1" customWidth="1"/>
    <col min="11989" max="11989" width="10.21875" style="25" customWidth="1"/>
    <col min="11990" max="12238" width="8.77734375" style="25"/>
    <col min="12239" max="12239" width="42" style="25" customWidth="1"/>
    <col min="12240" max="12240" width="6.44140625" style="25" customWidth="1"/>
    <col min="12241" max="12243" width="10.21875" style="25" customWidth="1"/>
    <col min="12244" max="12244" width="0" style="25" hidden="1" customWidth="1"/>
    <col min="12245" max="12245" width="10.21875" style="25" customWidth="1"/>
    <col min="12246" max="12494" width="8.77734375" style="25"/>
    <col min="12495" max="12495" width="42" style="25" customWidth="1"/>
    <col min="12496" max="12496" width="6.44140625" style="25" customWidth="1"/>
    <col min="12497" max="12499" width="10.21875" style="25" customWidth="1"/>
    <col min="12500" max="12500" width="0" style="25" hidden="1" customWidth="1"/>
    <col min="12501" max="12501" width="10.21875" style="25" customWidth="1"/>
    <col min="12502" max="12750" width="8.77734375" style="25"/>
    <col min="12751" max="12751" width="42" style="25" customWidth="1"/>
    <col min="12752" max="12752" width="6.44140625" style="25" customWidth="1"/>
    <col min="12753" max="12755" width="10.21875" style="25" customWidth="1"/>
    <col min="12756" max="12756" width="0" style="25" hidden="1" customWidth="1"/>
    <col min="12757" max="12757" width="10.21875" style="25" customWidth="1"/>
    <col min="12758" max="13006" width="8.77734375" style="25"/>
    <col min="13007" max="13007" width="42" style="25" customWidth="1"/>
    <col min="13008" max="13008" width="6.44140625" style="25" customWidth="1"/>
    <col min="13009" max="13011" width="10.21875" style="25" customWidth="1"/>
    <col min="13012" max="13012" width="0" style="25" hidden="1" customWidth="1"/>
    <col min="13013" max="13013" width="10.21875" style="25" customWidth="1"/>
    <col min="13014" max="13262" width="8.77734375" style="25"/>
    <col min="13263" max="13263" width="42" style="25" customWidth="1"/>
    <col min="13264" max="13264" width="6.44140625" style="25" customWidth="1"/>
    <col min="13265" max="13267" width="10.21875" style="25" customWidth="1"/>
    <col min="13268" max="13268" width="0" style="25" hidden="1" customWidth="1"/>
    <col min="13269" max="13269" width="10.21875" style="25" customWidth="1"/>
    <col min="13270" max="13518" width="8.77734375" style="25"/>
    <col min="13519" max="13519" width="42" style="25" customWidth="1"/>
    <col min="13520" max="13520" width="6.44140625" style="25" customWidth="1"/>
    <col min="13521" max="13523" width="10.21875" style="25" customWidth="1"/>
    <col min="13524" max="13524" width="0" style="25" hidden="1" customWidth="1"/>
    <col min="13525" max="13525" width="10.21875" style="25" customWidth="1"/>
    <col min="13526" max="13774" width="8.77734375" style="25"/>
    <col min="13775" max="13775" width="42" style="25" customWidth="1"/>
    <col min="13776" max="13776" width="6.44140625" style="25" customWidth="1"/>
    <col min="13777" max="13779" width="10.21875" style="25" customWidth="1"/>
    <col min="13780" max="13780" width="0" style="25" hidden="1" customWidth="1"/>
    <col min="13781" max="13781" width="10.21875" style="25" customWidth="1"/>
    <col min="13782" max="14030" width="8.77734375" style="25"/>
    <col min="14031" max="14031" width="42" style="25" customWidth="1"/>
    <col min="14032" max="14032" width="6.44140625" style="25" customWidth="1"/>
    <col min="14033" max="14035" width="10.21875" style="25" customWidth="1"/>
    <col min="14036" max="14036" width="0" style="25" hidden="1" customWidth="1"/>
    <col min="14037" max="14037" width="10.21875" style="25" customWidth="1"/>
    <col min="14038" max="14286" width="8.77734375" style="25"/>
    <col min="14287" max="14287" width="42" style="25" customWidth="1"/>
    <col min="14288" max="14288" width="6.44140625" style="25" customWidth="1"/>
    <col min="14289" max="14291" width="10.21875" style="25" customWidth="1"/>
    <col min="14292" max="14292" width="0" style="25" hidden="1" customWidth="1"/>
    <col min="14293" max="14293" width="10.21875" style="25" customWidth="1"/>
    <col min="14294" max="14542" width="8.77734375" style="25"/>
    <col min="14543" max="14543" width="42" style="25" customWidth="1"/>
    <col min="14544" max="14544" width="6.44140625" style="25" customWidth="1"/>
    <col min="14545" max="14547" width="10.21875" style="25" customWidth="1"/>
    <col min="14548" max="14548" width="0" style="25" hidden="1" customWidth="1"/>
    <col min="14549" max="14549" width="10.21875" style="25" customWidth="1"/>
    <col min="14550" max="14798" width="8.77734375" style="25"/>
    <col min="14799" max="14799" width="42" style="25" customWidth="1"/>
    <col min="14800" max="14800" width="6.44140625" style="25" customWidth="1"/>
    <col min="14801" max="14803" width="10.21875" style="25" customWidth="1"/>
    <col min="14804" max="14804" width="0" style="25" hidden="1" customWidth="1"/>
    <col min="14805" max="14805" width="10.21875" style="25" customWidth="1"/>
    <col min="14806" max="15054" width="8.77734375" style="25"/>
    <col min="15055" max="15055" width="42" style="25" customWidth="1"/>
    <col min="15056" max="15056" width="6.44140625" style="25" customWidth="1"/>
    <col min="15057" max="15059" width="10.21875" style="25" customWidth="1"/>
    <col min="15060" max="15060" width="0" style="25" hidden="1" customWidth="1"/>
    <col min="15061" max="15061" width="10.21875" style="25" customWidth="1"/>
    <col min="15062" max="15310" width="8.77734375" style="25"/>
    <col min="15311" max="15311" width="42" style="25" customWidth="1"/>
    <col min="15312" max="15312" width="6.44140625" style="25" customWidth="1"/>
    <col min="15313" max="15315" width="10.21875" style="25" customWidth="1"/>
    <col min="15316" max="15316" width="0" style="25" hidden="1" customWidth="1"/>
    <col min="15317" max="15317" width="10.21875" style="25" customWidth="1"/>
    <col min="15318" max="15566" width="8.77734375" style="25"/>
    <col min="15567" max="15567" width="42" style="25" customWidth="1"/>
    <col min="15568" max="15568" width="6.44140625" style="25" customWidth="1"/>
    <col min="15569" max="15571" width="10.21875" style="25" customWidth="1"/>
    <col min="15572" max="15572" width="0" style="25" hidden="1" customWidth="1"/>
    <col min="15573" max="15573" width="10.21875" style="25" customWidth="1"/>
    <col min="15574" max="15822" width="8.77734375" style="25"/>
    <col min="15823" max="15823" width="42" style="25" customWidth="1"/>
    <col min="15824" max="15824" width="6.44140625" style="25" customWidth="1"/>
    <col min="15825" max="15827" width="10.21875" style="25" customWidth="1"/>
    <col min="15828" max="15828" width="0" style="25" hidden="1" customWidth="1"/>
    <col min="15829" max="15829" width="10.21875" style="25" customWidth="1"/>
    <col min="15830" max="16078" width="8.77734375" style="25"/>
    <col min="16079" max="16079" width="42" style="25" customWidth="1"/>
    <col min="16080" max="16080" width="6.44140625" style="25" customWidth="1"/>
    <col min="16081" max="16083" width="10.21875" style="25" customWidth="1"/>
    <col min="16084" max="16084" width="0" style="25" hidden="1" customWidth="1"/>
    <col min="16085" max="16085" width="10.21875" style="25" customWidth="1"/>
    <col min="16086" max="16384" width="8.77734375" style="25"/>
  </cols>
  <sheetData>
    <row r="1" spans="1:17" ht="13.5" customHeight="1" x14ac:dyDescent="0.25">
      <c r="A1" s="22"/>
      <c r="B1" s="22"/>
      <c r="C1" s="22"/>
      <c r="D1" s="22"/>
      <c r="E1" s="22"/>
    </row>
    <row r="2" spans="1:17" ht="13.5" customHeight="1" x14ac:dyDescent="0.25">
      <c r="A2" s="46" t="s">
        <v>37</v>
      </c>
      <c r="B2" s="60">
        <v>44651</v>
      </c>
      <c r="C2" s="60">
        <v>44742</v>
      </c>
      <c r="D2" s="60">
        <v>44834</v>
      </c>
      <c r="E2" s="60">
        <v>44926</v>
      </c>
      <c r="F2" s="60">
        <v>45016</v>
      </c>
      <c r="G2" s="60">
        <v>45107</v>
      </c>
      <c r="H2" s="60">
        <v>45199</v>
      </c>
      <c r="I2" s="60">
        <v>45291</v>
      </c>
      <c r="J2" s="60">
        <v>45382</v>
      </c>
      <c r="K2" s="60">
        <v>45473</v>
      </c>
      <c r="L2" s="60">
        <v>45565</v>
      </c>
      <c r="M2" s="60">
        <v>45657</v>
      </c>
      <c r="N2" s="60">
        <v>45747</v>
      </c>
      <c r="O2" s="60">
        <v>45838</v>
      </c>
      <c r="P2" s="60">
        <v>45930</v>
      </c>
    </row>
    <row r="3" spans="1:17" ht="13.5" hidden="1" customHeight="1" x14ac:dyDescent="0.25">
      <c r="A3" s="26" t="s">
        <v>38</v>
      </c>
      <c r="B3" s="26"/>
      <c r="C3" s="26"/>
      <c r="D3" s="26"/>
      <c r="E3" s="26"/>
      <c r="F3" s="27">
        <v>0</v>
      </c>
      <c r="G3" s="27">
        <v>0</v>
      </c>
      <c r="H3" s="27">
        <v>0</v>
      </c>
      <c r="I3" s="27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</row>
    <row r="4" spans="1:17" ht="13.5" customHeight="1" x14ac:dyDescent="0.3">
      <c r="A4" s="26" t="s">
        <v>39</v>
      </c>
      <c r="B4" s="105">
        <v>395.5</v>
      </c>
      <c r="C4" s="105">
        <v>389.3</v>
      </c>
      <c r="D4" s="105">
        <v>383.2</v>
      </c>
      <c r="E4" s="105">
        <v>376.8</v>
      </c>
      <c r="F4" s="27">
        <v>384.3</v>
      </c>
      <c r="G4" s="27">
        <v>389.7</v>
      </c>
      <c r="H4" s="27">
        <v>388.9</v>
      </c>
      <c r="I4" s="27">
        <v>383.7</v>
      </c>
      <c r="J4" s="27">
        <v>377.7</v>
      </c>
      <c r="K4" s="27">
        <v>373.1</v>
      </c>
      <c r="L4" s="27">
        <v>367.3</v>
      </c>
      <c r="M4" s="27">
        <v>356.5</v>
      </c>
      <c r="N4" s="27">
        <v>365.1</v>
      </c>
      <c r="O4" s="27">
        <v>370.1</v>
      </c>
      <c r="P4" s="39">
        <v>373.77668682999985</v>
      </c>
    </row>
    <row r="5" spans="1:17" ht="13.5" hidden="1" customHeight="1" x14ac:dyDescent="0.25">
      <c r="A5" s="26" t="s">
        <v>40</v>
      </c>
      <c r="B5" s="26"/>
      <c r="C5" s="26"/>
      <c r="D5" s="26"/>
      <c r="E5" s="26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39">
        <v>0</v>
      </c>
    </row>
    <row r="6" spans="1:17" ht="13.5" customHeight="1" x14ac:dyDescent="0.3">
      <c r="A6" s="26" t="s">
        <v>41</v>
      </c>
      <c r="B6" s="105">
        <v>1.9</v>
      </c>
      <c r="C6" s="105">
        <v>1.6</v>
      </c>
      <c r="D6" s="105">
        <v>1.3</v>
      </c>
      <c r="E6" s="105">
        <v>1.2</v>
      </c>
      <c r="F6" s="55">
        <v>1.3</v>
      </c>
      <c r="G6" s="55">
        <v>1.3</v>
      </c>
      <c r="H6" s="55">
        <v>1.2</v>
      </c>
      <c r="I6" s="55">
        <v>1.8</v>
      </c>
      <c r="J6" s="55">
        <v>1.9</v>
      </c>
      <c r="K6" s="55">
        <v>2.4</v>
      </c>
      <c r="L6" s="55">
        <v>3</v>
      </c>
      <c r="M6" s="55">
        <v>4.3</v>
      </c>
      <c r="N6" s="55">
        <v>4.4000000000000004</v>
      </c>
      <c r="O6" s="55">
        <v>3.9</v>
      </c>
      <c r="P6" s="54">
        <v>3.9067764000000014</v>
      </c>
    </row>
    <row r="7" spans="1:17" ht="13.5" customHeight="1" x14ac:dyDescent="0.25">
      <c r="A7" s="28" t="s">
        <v>42</v>
      </c>
      <c r="B7" s="29">
        <f t="shared" ref="B7:C7" si="0">SUM(B3:B6)</f>
        <v>397.4</v>
      </c>
      <c r="C7" s="29">
        <f t="shared" si="0"/>
        <v>390.90000000000003</v>
      </c>
      <c r="D7" s="29">
        <f>SUM(D3:D6)</f>
        <v>384.5</v>
      </c>
      <c r="E7" s="29">
        <f>SUM(E3:E6)</f>
        <v>378</v>
      </c>
      <c r="F7" s="29">
        <f t="shared" ref="F7:I7" si="1">SUM(F3:F6)</f>
        <v>385.6</v>
      </c>
      <c r="G7" s="29">
        <f t="shared" si="1"/>
        <v>391</v>
      </c>
      <c r="H7" s="29">
        <f t="shared" si="1"/>
        <v>390.09999999999997</v>
      </c>
      <c r="I7" s="29">
        <f t="shared" si="1"/>
        <v>385.5</v>
      </c>
      <c r="J7" s="29">
        <f t="shared" ref="J7:P7" si="2">SUM(J3:J6)</f>
        <v>379.59999999999997</v>
      </c>
      <c r="K7" s="29">
        <f t="shared" si="2"/>
        <v>375.5</v>
      </c>
      <c r="L7" s="29">
        <f t="shared" si="2"/>
        <v>370.3</v>
      </c>
      <c r="M7" s="29">
        <f t="shared" si="2"/>
        <v>360.8</v>
      </c>
      <c r="N7" s="29">
        <f t="shared" si="2"/>
        <v>369.5</v>
      </c>
      <c r="O7" s="29">
        <f t="shared" ref="O7" si="3">SUM(O3:O6)</f>
        <v>374</v>
      </c>
      <c r="P7" s="40">
        <f t="shared" si="2"/>
        <v>377.68346322999986</v>
      </c>
    </row>
    <row r="8" spans="1:17" ht="13.5" customHeight="1" x14ac:dyDescent="0.25">
      <c r="A8" s="30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41"/>
    </row>
    <row r="9" spans="1:17" ht="13.5" customHeight="1" x14ac:dyDescent="0.3">
      <c r="A9" s="26" t="s">
        <v>43</v>
      </c>
      <c r="B9" s="105">
        <v>64.7</v>
      </c>
      <c r="C9" s="105">
        <v>57.6</v>
      </c>
      <c r="D9" s="105">
        <v>74.5</v>
      </c>
      <c r="E9" s="105">
        <v>91.6</v>
      </c>
      <c r="F9" s="27">
        <v>74.599999999999994</v>
      </c>
      <c r="G9" s="27">
        <v>75.2</v>
      </c>
      <c r="H9" s="27">
        <v>49</v>
      </c>
      <c r="I9" s="27">
        <v>74.599999999999994</v>
      </c>
      <c r="J9" s="27">
        <v>63.4</v>
      </c>
      <c r="K9" s="27">
        <v>65.900000000000006</v>
      </c>
      <c r="L9" s="27">
        <v>63.5</v>
      </c>
      <c r="M9" s="27">
        <v>46.8</v>
      </c>
      <c r="N9" s="27">
        <v>54</v>
      </c>
      <c r="O9" s="27">
        <v>45</v>
      </c>
      <c r="P9" s="39">
        <v>83.282853439999982</v>
      </c>
    </row>
    <row r="10" spans="1:17" ht="13.5" customHeight="1" x14ac:dyDescent="0.25">
      <c r="A10" s="26" t="s">
        <v>44</v>
      </c>
      <c r="B10" s="26">
        <v>22.5</v>
      </c>
      <c r="C10" s="26">
        <v>43.2</v>
      </c>
      <c r="D10" s="26">
        <v>39.799999999999997</v>
      </c>
      <c r="E10" s="26">
        <v>24.1</v>
      </c>
      <c r="F10" s="27">
        <v>13</v>
      </c>
      <c r="G10" s="27">
        <v>17.5</v>
      </c>
      <c r="H10" s="27">
        <v>26.8</v>
      </c>
      <c r="I10" s="27">
        <v>24.9</v>
      </c>
      <c r="J10" s="27">
        <v>26.4</v>
      </c>
      <c r="K10" s="27">
        <v>22.5</v>
      </c>
      <c r="L10" s="27">
        <v>24.6</v>
      </c>
      <c r="M10" s="27">
        <v>26.4</v>
      </c>
      <c r="N10" s="27">
        <v>34.5</v>
      </c>
      <c r="O10" s="27">
        <v>25.9</v>
      </c>
      <c r="P10" s="39">
        <v>22.317972469999997</v>
      </c>
    </row>
    <row r="11" spans="1:17" ht="13.5" customHeight="1" x14ac:dyDescent="0.25">
      <c r="A11" s="26" t="s">
        <v>45</v>
      </c>
      <c r="B11" s="26">
        <v>2.4</v>
      </c>
      <c r="C11" s="112">
        <v>3</v>
      </c>
      <c r="D11" s="26">
        <v>4.4000000000000004</v>
      </c>
      <c r="E11" s="26">
        <v>6.3</v>
      </c>
      <c r="F11" s="27">
        <v>7.1999999999999993</v>
      </c>
      <c r="G11" s="27">
        <v>7.1</v>
      </c>
      <c r="H11" s="27">
        <v>7</v>
      </c>
      <c r="I11" s="27">
        <v>7.7000000000000028</v>
      </c>
      <c r="J11" s="27">
        <v>8.6000000000000014</v>
      </c>
      <c r="K11" s="27">
        <v>8.1000000000000014</v>
      </c>
      <c r="L11" s="27">
        <v>7</v>
      </c>
      <c r="M11" s="27">
        <v>8.6999999999999993</v>
      </c>
      <c r="N11" s="27">
        <v>8.3000000000000007</v>
      </c>
      <c r="O11" s="27">
        <v>11.7</v>
      </c>
      <c r="P11" s="39">
        <v>18.189446090000001</v>
      </c>
    </row>
    <row r="12" spans="1:17" ht="13.5" customHeight="1" x14ac:dyDescent="0.25">
      <c r="A12" s="28" t="s">
        <v>46</v>
      </c>
      <c r="B12" s="29">
        <f t="shared" ref="B12:E12" si="4">SUM(B9:B11)</f>
        <v>89.600000000000009</v>
      </c>
      <c r="C12" s="29">
        <f t="shared" si="4"/>
        <v>103.80000000000001</v>
      </c>
      <c r="D12" s="29">
        <f t="shared" si="4"/>
        <v>118.7</v>
      </c>
      <c r="E12" s="29">
        <f t="shared" si="4"/>
        <v>121.99999999999999</v>
      </c>
      <c r="F12" s="29">
        <f t="shared" ref="F12:H12" si="5">SUM(F9:F11)</f>
        <v>94.8</v>
      </c>
      <c r="G12" s="29">
        <f t="shared" si="5"/>
        <v>99.8</v>
      </c>
      <c r="H12" s="29">
        <f t="shared" si="5"/>
        <v>82.8</v>
      </c>
      <c r="I12" s="29">
        <f t="shared" ref="I12:O12" si="6">SUM(I9:I11)</f>
        <v>107.2</v>
      </c>
      <c r="J12" s="29">
        <f t="shared" si="6"/>
        <v>98.4</v>
      </c>
      <c r="K12" s="29">
        <f t="shared" si="6"/>
        <v>96.5</v>
      </c>
      <c r="L12" s="29">
        <f t="shared" si="6"/>
        <v>95.1</v>
      </c>
      <c r="M12" s="29">
        <f t="shared" si="6"/>
        <v>81.899999999999991</v>
      </c>
      <c r="N12" s="29">
        <f t="shared" si="6"/>
        <v>96.8</v>
      </c>
      <c r="O12" s="29">
        <f t="shared" si="6"/>
        <v>82.600000000000009</v>
      </c>
      <c r="P12" s="40">
        <f t="shared" ref="P12" si="7">SUM(P9:P11)</f>
        <v>123.79027199999999</v>
      </c>
    </row>
    <row r="13" spans="1:17" ht="13.5" customHeight="1" x14ac:dyDescent="0.25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42"/>
    </row>
    <row r="14" spans="1:17" ht="13.5" customHeight="1" x14ac:dyDescent="0.25">
      <c r="A14" s="28" t="s">
        <v>47</v>
      </c>
      <c r="B14" s="29">
        <f t="shared" ref="B14:E14" si="8">B12+B7</f>
        <v>487</v>
      </c>
      <c r="C14" s="29">
        <f t="shared" si="8"/>
        <v>494.70000000000005</v>
      </c>
      <c r="D14" s="29">
        <f t="shared" si="8"/>
        <v>503.2</v>
      </c>
      <c r="E14" s="29">
        <f t="shared" si="8"/>
        <v>500</v>
      </c>
      <c r="F14" s="29">
        <f t="shared" ref="F14:L14" si="9">F12+F7</f>
        <v>480.40000000000003</v>
      </c>
      <c r="G14" s="29">
        <f t="shared" si="9"/>
        <v>490.8</v>
      </c>
      <c r="H14" s="29">
        <f t="shared" si="9"/>
        <v>472.9</v>
      </c>
      <c r="I14" s="29">
        <f t="shared" si="9"/>
        <v>492.7</v>
      </c>
      <c r="J14" s="29">
        <f t="shared" si="9"/>
        <v>478</v>
      </c>
      <c r="K14" s="29">
        <f t="shared" ref="K14" si="10">K12+K7</f>
        <v>472</v>
      </c>
      <c r="L14" s="29">
        <f t="shared" si="9"/>
        <v>465.4</v>
      </c>
      <c r="M14" s="29">
        <f t="shared" ref="M14:O14" si="11">M12+M7</f>
        <v>442.7</v>
      </c>
      <c r="N14" s="29">
        <f t="shared" si="11"/>
        <v>466.3</v>
      </c>
      <c r="O14" s="29">
        <f t="shared" si="11"/>
        <v>456.6</v>
      </c>
      <c r="P14" s="40">
        <f t="shared" ref="P14" si="12">P12+P7</f>
        <v>501.47373522999987</v>
      </c>
      <c r="Q14" s="114"/>
    </row>
    <row r="15" spans="1:17" ht="13.5" customHeight="1" x14ac:dyDescent="0.25">
      <c r="A15" s="26"/>
      <c r="B15" s="26"/>
      <c r="C15" s="26"/>
      <c r="D15" s="26"/>
      <c r="E15" s="2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ht="13.5" customHeight="1" x14ac:dyDescent="0.25">
      <c r="A16" s="46" t="s">
        <v>48</v>
      </c>
      <c r="B16" s="60">
        <v>44651</v>
      </c>
      <c r="C16" s="60">
        <v>44742</v>
      </c>
      <c r="D16" s="60">
        <v>44834</v>
      </c>
      <c r="E16" s="60">
        <v>44926</v>
      </c>
      <c r="F16" s="60">
        <f>+F2</f>
        <v>45016</v>
      </c>
      <c r="G16" s="60">
        <f>+G2</f>
        <v>45107</v>
      </c>
      <c r="H16" s="60">
        <f>+H2</f>
        <v>45199</v>
      </c>
      <c r="I16" s="60">
        <f>+I2</f>
        <v>45291</v>
      </c>
      <c r="J16" s="60">
        <f t="shared" ref="J16:P16" si="13">J2</f>
        <v>45382</v>
      </c>
      <c r="K16" s="60">
        <f t="shared" si="13"/>
        <v>45473</v>
      </c>
      <c r="L16" s="60">
        <f t="shared" si="13"/>
        <v>45565</v>
      </c>
      <c r="M16" s="60">
        <f t="shared" si="13"/>
        <v>45657</v>
      </c>
      <c r="N16" s="60">
        <f t="shared" si="13"/>
        <v>45747</v>
      </c>
      <c r="O16" s="60">
        <f t="shared" ref="O16" si="14">O2</f>
        <v>45838</v>
      </c>
      <c r="P16" s="60">
        <f t="shared" si="13"/>
        <v>45930</v>
      </c>
    </row>
    <row r="17" spans="1:19" ht="13.5" customHeight="1" x14ac:dyDescent="0.3">
      <c r="A17" s="26" t="s">
        <v>49</v>
      </c>
      <c r="B17" s="105">
        <v>497.5</v>
      </c>
      <c r="C17" s="105">
        <v>12.4</v>
      </c>
      <c r="D17" s="105">
        <v>12.4</v>
      </c>
      <c r="E17" s="105">
        <v>12.4</v>
      </c>
      <c r="F17" s="27">
        <v>12.4</v>
      </c>
      <c r="G17" s="27">
        <v>16</v>
      </c>
      <c r="H17" s="27">
        <v>16</v>
      </c>
      <c r="I17" s="27">
        <v>24.8</v>
      </c>
      <c r="J17" s="27">
        <v>24.8</v>
      </c>
      <c r="K17" s="27">
        <v>24.8</v>
      </c>
      <c r="L17" s="27">
        <v>24.8</v>
      </c>
      <c r="M17" s="27">
        <v>24.8</v>
      </c>
      <c r="N17" s="27">
        <v>24.8</v>
      </c>
      <c r="O17" s="27">
        <v>24.8</v>
      </c>
      <c r="P17" s="39">
        <v>4.0729011399999999</v>
      </c>
    </row>
    <row r="18" spans="1:19" ht="13.5" customHeight="1" x14ac:dyDescent="0.3">
      <c r="A18" s="26" t="s">
        <v>50</v>
      </c>
      <c r="B18" s="105">
        <v>-472.2</v>
      </c>
      <c r="C18" s="105">
        <v>22</v>
      </c>
      <c r="D18" s="105">
        <v>30.9</v>
      </c>
      <c r="E18" s="105">
        <v>24.9</v>
      </c>
      <c r="F18" s="27">
        <v>4.0999999999999996</v>
      </c>
      <c r="G18" s="27">
        <v>3.3</v>
      </c>
      <c r="H18" s="27">
        <v>-2.9</v>
      </c>
      <c r="I18" s="27">
        <v>9</v>
      </c>
      <c r="J18" s="27">
        <v>0.5</v>
      </c>
      <c r="K18" s="27">
        <v>-10</v>
      </c>
      <c r="L18" s="27">
        <v>-20.8</v>
      </c>
      <c r="M18" s="27">
        <v>-38</v>
      </c>
      <c r="N18" s="27">
        <v>-52.2</v>
      </c>
      <c r="O18" s="27">
        <v>-76</v>
      </c>
      <c r="P18" s="39">
        <v>132.26195004999988</v>
      </c>
      <c r="R18" s="114"/>
      <c r="S18" s="114"/>
    </row>
    <row r="19" spans="1:19" ht="13.5" customHeight="1" x14ac:dyDescent="0.25">
      <c r="A19" s="28" t="s">
        <v>51</v>
      </c>
      <c r="B19" s="29">
        <f t="shared" ref="B19:E19" si="15">SUM(B17:B18)</f>
        <v>25.300000000000011</v>
      </c>
      <c r="C19" s="29">
        <f t="shared" si="15"/>
        <v>34.4</v>
      </c>
      <c r="D19" s="29">
        <f t="shared" si="15"/>
        <v>43.3</v>
      </c>
      <c r="E19" s="29">
        <f t="shared" si="15"/>
        <v>37.299999999999997</v>
      </c>
      <c r="F19" s="29">
        <f t="shared" ref="F19" si="16">SUM(F17:F18)</f>
        <v>16.5</v>
      </c>
      <c r="G19" s="29">
        <f t="shared" ref="G19:H19" si="17">SUM(G17:G18)</f>
        <v>19.3</v>
      </c>
      <c r="H19" s="29">
        <f t="shared" si="17"/>
        <v>13.1</v>
      </c>
      <c r="I19" s="29">
        <f t="shared" ref="I19:K19" si="18">SUM(I17:I18)</f>
        <v>33.799999999999997</v>
      </c>
      <c r="J19" s="29">
        <f t="shared" si="18"/>
        <v>25.3</v>
      </c>
      <c r="K19" s="29">
        <f t="shared" si="18"/>
        <v>14.8</v>
      </c>
      <c r="L19" s="29">
        <f t="shared" ref="L19:O19" si="19">SUM(L17:L18)</f>
        <v>4</v>
      </c>
      <c r="M19" s="29">
        <f t="shared" si="19"/>
        <v>-13.2</v>
      </c>
      <c r="N19" s="29">
        <f t="shared" si="19"/>
        <v>-27.400000000000002</v>
      </c>
      <c r="O19" s="29">
        <f t="shared" si="19"/>
        <v>-51.2</v>
      </c>
      <c r="P19" s="40">
        <f t="shared" ref="P19" si="20">SUM(P17:P18)</f>
        <v>136.33485118999988</v>
      </c>
    </row>
    <row r="20" spans="1:19" ht="13.5" customHeight="1" x14ac:dyDescent="0.25">
      <c r="A20" s="30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1"/>
    </row>
    <row r="21" spans="1:19" ht="13.5" customHeight="1" x14ac:dyDescent="0.3">
      <c r="A21" s="26" t="s">
        <v>52</v>
      </c>
      <c r="B21" s="105">
        <v>2.2000000000000002</v>
      </c>
      <c r="C21" s="105">
        <v>1.9</v>
      </c>
      <c r="D21" s="105">
        <v>1.7</v>
      </c>
      <c r="E21" s="105">
        <v>1.9</v>
      </c>
      <c r="F21" s="27">
        <v>1.7</v>
      </c>
      <c r="G21" s="27">
        <v>1.6</v>
      </c>
      <c r="H21" s="27">
        <v>1.6</v>
      </c>
      <c r="I21" s="27">
        <v>1.8</v>
      </c>
      <c r="J21" s="27">
        <v>1.6</v>
      </c>
      <c r="K21" s="27">
        <v>1.6</v>
      </c>
      <c r="L21" s="27">
        <v>1.6</v>
      </c>
      <c r="M21" s="27">
        <v>1.6</v>
      </c>
      <c r="N21" s="27">
        <v>1.5</v>
      </c>
      <c r="O21" s="27">
        <v>1.6</v>
      </c>
      <c r="P21" s="39">
        <v>1.5901802199999999</v>
      </c>
    </row>
    <row r="22" spans="1:19" s="59" customFormat="1" ht="13.5" customHeight="1" x14ac:dyDescent="0.3">
      <c r="A22" s="26" t="s">
        <v>53</v>
      </c>
      <c r="B22" s="105">
        <v>421.8</v>
      </c>
      <c r="C22" s="105">
        <v>421.1</v>
      </c>
      <c r="D22" s="105">
        <v>419.3</v>
      </c>
      <c r="E22" s="105">
        <v>418.5</v>
      </c>
      <c r="F22" s="27">
        <v>418</v>
      </c>
      <c r="G22" s="27">
        <v>417.4</v>
      </c>
      <c r="H22" s="27">
        <v>416.2</v>
      </c>
      <c r="I22" s="27">
        <v>415.5</v>
      </c>
      <c r="J22" s="27">
        <v>414.5</v>
      </c>
      <c r="K22" s="27">
        <v>413.5</v>
      </c>
      <c r="L22" s="27">
        <v>413.2</v>
      </c>
      <c r="M22" s="27">
        <v>67.7</v>
      </c>
      <c r="N22" s="27">
        <v>66.400000000000006</v>
      </c>
      <c r="O22" s="27">
        <v>65.099999999999994</v>
      </c>
      <c r="P22" s="39">
        <v>290.10801948999995</v>
      </c>
    </row>
    <row r="23" spans="1:19" ht="13.5" customHeight="1" x14ac:dyDescent="0.25">
      <c r="A23" s="28" t="s">
        <v>54</v>
      </c>
      <c r="B23" s="29">
        <f t="shared" ref="B23:E23" si="21">SUM(B21:B22)</f>
        <v>424</v>
      </c>
      <c r="C23" s="29">
        <f t="shared" si="21"/>
        <v>423</v>
      </c>
      <c r="D23" s="29">
        <f t="shared" si="21"/>
        <v>421</v>
      </c>
      <c r="E23" s="29">
        <f t="shared" si="21"/>
        <v>420.4</v>
      </c>
      <c r="F23" s="29">
        <f t="shared" ref="F23:K23" si="22">SUM(F21:F22)</f>
        <v>419.7</v>
      </c>
      <c r="G23" s="29">
        <f t="shared" si="22"/>
        <v>419</v>
      </c>
      <c r="H23" s="29">
        <f t="shared" si="22"/>
        <v>417.8</v>
      </c>
      <c r="I23" s="29">
        <f t="shared" si="22"/>
        <v>417.3</v>
      </c>
      <c r="J23" s="29">
        <f t="shared" si="22"/>
        <v>416.1</v>
      </c>
      <c r="K23" s="29">
        <f t="shared" si="22"/>
        <v>415.1</v>
      </c>
      <c r="L23" s="29">
        <f t="shared" ref="L23:O23" si="23">SUM(L21:L22)</f>
        <v>414.8</v>
      </c>
      <c r="M23" s="29">
        <f t="shared" si="23"/>
        <v>69.3</v>
      </c>
      <c r="N23" s="29">
        <f t="shared" si="23"/>
        <v>67.900000000000006</v>
      </c>
      <c r="O23" s="29">
        <f t="shared" si="23"/>
        <v>66.699999999999989</v>
      </c>
      <c r="P23" s="40">
        <f t="shared" ref="P23" si="24">SUM(P21:P22)</f>
        <v>291.69819970999993</v>
      </c>
    </row>
    <row r="24" spans="1:19" ht="13.5" customHeight="1" x14ac:dyDescent="0.25">
      <c r="A24" s="30"/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1"/>
    </row>
    <row r="25" spans="1:19" ht="13.5" customHeight="1" x14ac:dyDescent="0.25">
      <c r="A25" s="26" t="s">
        <v>55</v>
      </c>
      <c r="B25" s="26">
        <v>22.4</v>
      </c>
      <c r="C25" s="26">
        <v>18.3</v>
      </c>
      <c r="D25" s="26">
        <v>18.5</v>
      </c>
      <c r="E25" s="26">
        <v>20.6</v>
      </c>
      <c r="F25" s="27">
        <v>24.7</v>
      </c>
      <c r="G25" s="27">
        <v>32.799999999999997</v>
      </c>
      <c r="H25" s="27">
        <v>22.4</v>
      </c>
      <c r="I25" s="27">
        <v>27.5</v>
      </c>
      <c r="J25" s="27">
        <v>22</v>
      </c>
      <c r="K25" s="27">
        <v>29.599999999999998</v>
      </c>
      <c r="L25" s="27">
        <v>34.699999999999996</v>
      </c>
      <c r="M25" s="27">
        <v>30.6</v>
      </c>
      <c r="N25" s="27">
        <v>66.3</v>
      </c>
      <c r="O25" s="27">
        <v>76.900000000000006</v>
      </c>
      <c r="P25" s="39">
        <v>61.558585700000002</v>
      </c>
    </row>
    <row r="26" spans="1:19" ht="13.5" customHeight="1" x14ac:dyDescent="0.25">
      <c r="A26" s="26" t="s">
        <v>56</v>
      </c>
      <c r="B26" s="26">
        <v>13.4</v>
      </c>
      <c r="C26" s="112">
        <v>16</v>
      </c>
      <c r="D26" s="26">
        <v>17.2</v>
      </c>
      <c r="E26" s="112">
        <v>18</v>
      </c>
      <c r="F26" s="27">
        <v>16.7</v>
      </c>
      <c r="G26" s="27">
        <v>16.899999999999999</v>
      </c>
      <c r="H26" s="27">
        <v>16.2</v>
      </c>
      <c r="I26" s="27">
        <v>10.1</v>
      </c>
      <c r="J26" s="27">
        <v>10.1</v>
      </c>
      <c r="K26" s="27">
        <v>7.7</v>
      </c>
      <c r="L26" s="27">
        <v>7.7</v>
      </c>
      <c r="M26" s="27">
        <v>7.8</v>
      </c>
      <c r="N26" s="27">
        <v>7.6</v>
      </c>
      <c r="O26" s="27">
        <v>5.6</v>
      </c>
      <c r="P26" s="39">
        <v>5.1511099800000002</v>
      </c>
    </row>
    <row r="27" spans="1:19" ht="13.5" customHeight="1" x14ac:dyDescent="0.3">
      <c r="A27" s="26" t="s">
        <v>57</v>
      </c>
      <c r="B27" s="105">
        <v>1.9</v>
      </c>
      <c r="C27" s="105">
        <v>3</v>
      </c>
      <c r="D27" s="105">
        <v>3.2</v>
      </c>
      <c r="E27" s="105">
        <v>3.7</v>
      </c>
      <c r="F27" s="27">
        <v>2.8</v>
      </c>
      <c r="G27" s="27">
        <v>2.8</v>
      </c>
      <c r="H27" s="27">
        <v>3.4</v>
      </c>
      <c r="I27" s="27">
        <v>4</v>
      </c>
      <c r="J27" s="27">
        <v>4.5</v>
      </c>
      <c r="K27" s="27">
        <v>4.8</v>
      </c>
      <c r="L27" s="27">
        <v>4.2</v>
      </c>
      <c r="M27" s="27">
        <v>348.2</v>
      </c>
      <c r="N27" s="27">
        <v>351.9</v>
      </c>
      <c r="O27" s="27">
        <v>358.6</v>
      </c>
      <c r="P27" s="39">
        <v>6.7309886900000002</v>
      </c>
    </row>
    <row r="28" spans="1:19" ht="13.5" customHeight="1" x14ac:dyDescent="0.25">
      <c r="A28" s="28" t="s">
        <v>58</v>
      </c>
      <c r="B28" s="29">
        <f t="shared" ref="B28:E28" si="25">SUM(B25:B27)</f>
        <v>37.699999999999996</v>
      </c>
      <c r="C28" s="29">
        <f t="shared" si="25"/>
        <v>37.299999999999997</v>
      </c>
      <c r="D28" s="29">
        <f t="shared" si="25"/>
        <v>38.900000000000006</v>
      </c>
      <c r="E28" s="29">
        <f t="shared" si="25"/>
        <v>42.300000000000004</v>
      </c>
      <c r="F28" s="29">
        <f t="shared" ref="F28:L28" si="26">SUM(F25:F27)</f>
        <v>44.199999999999996</v>
      </c>
      <c r="G28" s="29">
        <f t="shared" si="26"/>
        <v>52.499999999999993</v>
      </c>
      <c r="H28" s="29">
        <f t="shared" si="26"/>
        <v>41.999999999999993</v>
      </c>
      <c r="I28" s="29">
        <f t="shared" si="26"/>
        <v>41.6</v>
      </c>
      <c r="J28" s="29">
        <f t="shared" si="26"/>
        <v>36.6</v>
      </c>
      <c r="K28" s="29">
        <f t="shared" ref="K28" si="27">SUM(K25:K27)</f>
        <v>42.099999999999994</v>
      </c>
      <c r="L28" s="29">
        <f t="shared" si="26"/>
        <v>46.6</v>
      </c>
      <c r="M28" s="29">
        <f t="shared" ref="M28:O28" si="28">SUM(M25:M27)</f>
        <v>386.59999999999997</v>
      </c>
      <c r="N28" s="29">
        <f t="shared" si="28"/>
        <v>425.79999999999995</v>
      </c>
      <c r="O28" s="29">
        <f t="shared" si="28"/>
        <v>441.1</v>
      </c>
      <c r="P28" s="40">
        <f t="shared" ref="P28" si="29">SUM(P25:P27)</f>
        <v>73.44068437</v>
      </c>
    </row>
    <row r="29" spans="1:19" ht="13.5" customHeight="1" x14ac:dyDescent="0.25">
      <c r="A29" s="32"/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42"/>
    </row>
    <row r="30" spans="1:19" ht="13.5" customHeight="1" x14ac:dyDescent="0.25">
      <c r="A30" s="28" t="s">
        <v>59</v>
      </c>
      <c r="B30" s="29">
        <f t="shared" ref="B30:E30" si="30">B28+B23</f>
        <v>461.7</v>
      </c>
      <c r="C30" s="29">
        <f t="shared" si="30"/>
        <v>460.3</v>
      </c>
      <c r="D30" s="29">
        <f t="shared" si="30"/>
        <v>459.9</v>
      </c>
      <c r="E30" s="29">
        <f t="shared" si="30"/>
        <v>462.7</v>
      </c>
      <c r="F30" s="29">
        <f t="shared" ref="F30:L30" si="31">F28+F23</f>
        <v>463.9</v>
      </c>
      <c r="G30" s="29">
        <f t="shared" si="31"/>
        <v>471.5</v>
      </c>
      <c r="H30" s="29">
        <f t="shared" si="31"/>
        <v>459.8</v>
      </c>
      <c r="I30" s="29">
        <f t="shared" si="31"/>
        <v>458.90000000000003</v>
      </c>
      <c r="J30" s="29">
        <f t="shared" si="31"/>
        <v>452.70000000000005</v>
      </c>
      <c r="K30" s="29">
        <f t="shared" ref="K30" si="32">K28+K23</f>
        <v>457.20000000000005</v>
      </c>
      <c r="L30" s="29">
        <f t="shared" si="31"/>
        <v>461.40000000000003</v>
      </c>
      <c r="M30" s="29">
        <f t="shared" ref="M30:O30" si="33">M28+M23</f>
        <v>455.9</v>
      </c>
      <c r="N30" s="29">
        <f t="shared" si="33"/>
        <v>493.69999999999993</v>
      </c>
      <c r="O30" s="29">
        <f t="shared" si="33"/>
        <v>507.8</v>
      </c>
      <c r="P30" s="40">
        <f t="shared" ref="P30" si="34">P28+P23</f>
        <v>365.13888407999991</v>
      </c>
    </row>
    <row r="31" spans="1:19" ht="13.5" customHeight="1" x14ac:dyDescent="0.25">
      <c r="A31" s="32"/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42"/>
    </row>
    <row r="32" spans="1:19" ht="13.5" customHeight="1" x14ac:dyDescent="0.25">
      <c r="A32" s="28" t="s">
        <v>60</v>
      </c>
      <c r="B32" s="29">
        <f t="shared" ref="B32:E32" si="35">B30+B19</f>
        <v>487</v>
      </c>
      <c r="C32" s="29">
        <f t="shared" si="35"/>
        <v>494.7</v>
      </c>
      <c r="D32" s="29">
        <f t="shared" si="35"/>
        <v>503.2</v>
      </c>
      <c r="E32" s="29">
        <f t="shared" si="35"/>
        <v>500</v>
      </c>
      <c r="F32" s="29">
        <f t="shared" ref="F32:L32" si="36">F30+F19</f>
        <v>480.4</v>
      </c>
      <c r="G32" s="29">
        <f t="shared" si="36"/>
        <v>490.8</v>
      </c>
      <c r="H32" s="29">
        <f t="shared" si="36"/>
        <v>472.90000000000003</v>
      </c>
      <c r="I32" s="29">
        <f t="shared" si="36"/>
        <v>492.70000000000005</v>
      </c>
      <c r="J32" s="29">
        <f t="shared" si="36"/>
        <v>478.00000000000006</v>
      </c>
      <c r="K32" s="29">
        <f t="shared" ref="K32" si="37">K30+K19</f>
        <v>472.00000000000006</v>
      </c>
      <c r="L32" s="29">
        <f t="shared" si="36"/>
        <v>465.40000000000003</v>
      </c>
      <c r="M32" s="29">
        <f t="shared" ref="M32:O32" si="38">M30+M19</f>
        <v>442.7</v>
      </c>
      <c r="N32" s="29">
        <f t="shared" si="38"/>
        <v>466.29999999999995</v>
      </c>
      <c r="O32" s="29">
        <f t="shared" si="38"/>
        <v>456.6</v>
      </c>
      <c r="P32" s="40">
        <f t="shared" ref="P32" si="39">P30+P19</f>
        <v>501.47373526999979</v>
      </c>
    </row>
    <row r="33" spans="1:16" ht="13.5" customHeight="1" x14ac:dyDescent="0.25">
      <c r="A33" s="22"/>
      <c r="B33" s="22"/>
      <c r="C33" s="22"/>
      <c r="D33" s="22"/>
      <c r="E33" s="22"/>
    </row>
    <row r="34" spans="1:16" ht="13.5" customHeight="1" x14ac:dyDescent="0.3">
      <c r="A34" s="8"/>
      <c r="B34" s="8"/>
      <c r="C34" s="8"/>
      <c r="D34" s="8"/>
      <c r="E34" s="8"/>
      <c r="F34" s="72"/>
      <c r="G34" s="72"/>
      <c r="H34" s="72"/>
      <c r="I34" s="72"/>
    </row>
    <row r="35" spans="1:16" ht="13.5" customHeight="1" x14ac:dyDescent="0.3">
      <c r="F35" s="37"/>
      <c r="G35" s="37"/>
      <c r="H35" s="37"/>
      <c r="I35" s="37"/>
      <c r="M35" s="73"/>
      <c r="N35" s="73"/>
      <c r="O35" s="73"/>
      <c r="P35" s="73"/>
    </row>
    <row r="36" spans="1:16" ht="13.5" customHeight="1" x14ac:dyDescent="0.25">
      <c r="F36" s="73"/>
      <c r="G36" s="73"/>
      <c r="H36" s="73"/>
      <c r="I36" s="73"/>
    </row>
    <row r="37" spans="1:16" ht="13.5" customHeight="1" x14ac:dyDescent="0.25">
      <c r="F37" s="73"/>
      <c r="G37" s="73"/>
      <c r="H37" s="73"/>
      <c r="I37" s="73"/>
    </row>
  </sheetData>
  <pageMargins left="0.7" right="0.7" top="0.75" bottom="0.75" header="0.3" footer="0.3"/>
  <pageSetup paperSize="9" scale="74" orientation="landscape" r:id="rId1"/>
  <ignoredErrors>
    <ignoredError sqref="L7 B19:E19 B7:K7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S35"/>
  <sheetViews>
    <sheetView showGridLines="0" tabSelected="1" zoomScaleNormal="100" zoomScalePage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1" sqref="A31"/>
    </sheetView>
  </sheetViews>
  <sheetFormatPr defaultColWidth="8.77734375" defaultRowHeight="13.5" customHeight="1" x14ac:dyDescent="0.3"/>
  <cols>
    <col min="1" max="1" width="61.44140625" style="23" customWidth="1"/>
    <col min="2" max="6" width="9.21875" style="23" customWidth="1"/>
    <col min="7" max="11" width="9.21875" style="23" bestFit="1" customWidth="1"/>
    <col min="12" max="16" width="8.77734375" style="23"/>
    <col min="17" max="17" width="9.21875" style="23"/>
    <col min="18" max="211" width="8.77734375" style="23"/>
    <col min="212" max="212" width="38.21875" style="23" customWidth="1"/>
    <col min="213" max="213" width="9.77734375" style="23" customWidth="1"/>
    <col min="214" max="216" width="8.21875" style="23" customWidth="1"/>
    <col min="217" max="217" width="7.44140625" style="23" customWidth="1"/>
    <col min="218" max="218" width="8.77734375" style="23" customWidth="1"/>
    <col min="219" max="467" width="8.77734375" style="23"/>
    <col min="468" max="468" width="38.21875" style="23" customWidth="1"/>
    <col min="469" max="469" width="9.77734375" style="23" customWidth="1"/>
    <col min="470" max="472" width="8.21875" style="23" customWidth="1"/>
    <col min="473" max="473" width="7.44140625" style="23" customWidth="1"/>
    <col min="474" max="474" width="8.77734375" style="23" customWidth="1"/>
    <col min="475" max="723" width="8.77734375" style="23"/>
    <col min="724" max="724" width="38.21875" style="23" customWidth="1"/>
    <col min="725" max="725" width="9.77734375" style="23" customWidth="1"/>
    <col min="726" max="728" width="8.21875" style="23" customWidth="1"/>
    <col min="729" max="729" width="7.44140625" style="23" customWidth="1"/>
    <col min="730" max="730" width="8.77734375" style="23" customWidth="1"/>
    <col min="731" max="979" width="8.77734375" style="23"/>
    <col min="980" max="980" width="38.21875" style="23" customWidth="1"/>
    <col min="981" max="981" width="9.77734375" style="23" customWidth="1"/>
    <col min="982" max="984" width="8.21875" style="23" customWidth="1"/>
    <col min="985" max="985" width="7.44140625" style="23" customWidth="1"/>
    <col min="986" max="986" width="8.77734375" style="23" customWidth="1"/>
    <col min="987" max="1235" width="8.77734375" style="23"/>
    <col min="1236" max="1236" width="38.21875" style="23" customWidth="1"/>
    <col min="1237" max="1237" width="9.77734375" style="23" customWidth="1"/>
    <col min="1238" max="1240" width="8.21875" style="23" customWidth="1"/>
    <col min="1241" max="1241" width="7.44140625" style="23" customWidth="1"/>
    <col min="1242" max="1242" width="8.77734375" style="23" customWidth="1"/>
    <col min="1243" max="1491" width="8.77734375" style="23"/>
    <col min="1492" max="1492" width="38.21875" style="23" customWidth="1"/>
    <col min="1493" max="1493" width="9.77734375" style="23" customWidth="1"/>
    <col min="1494" max="1496" width="8.21875" style="23" customWidth="1"/>
    <col min="1497" max="1497" width="7.44140625" style="23" customWidth="1"/>
    <col min="1498" max="1498" width="8.77734375" style="23" customWidth="1"/>
    <col min="1499" max="1747" width="8.77734375" style="23"/>
    <col min="1748" max="1748" width="38.21875" style="23" customWidth="1"/>
    <col min="1749" max="1749" width="9.77734375" style="23" customWidth="1"/>
    <col min="1750" max="1752" width="8.21875" style="23" customWidth="1"/>
    <col min="1753" max="1753" width="7.44140625" style="23" customWidth="1"/>
    <col min="1754" max="1754" width="8.77734375" style="23" customWidth="1"/>
    <col min="1755" max="2003" width="8.77734375" style="23"/>
    <col min="2004" max="2004" width="38.21875" style="23" customWidth="1"/>
    <col min="2005" max="2005" width="9.77734375" style="23" customWidth="1"/>
    <col min="2006" max="2008" width="8.21875" style="23" customWidth="1"/>
    <col min="2009" max="2009" width="7.44140625" style="23" customWidth="1"/>
    <col min="2010" max="2010" width="8.77734375" style="23" customWidth="1"/>
    <col min="2011" max="2259" width="8.77734375" style="23"/>
    <col min="2260" max="2260" width="38.21875" style="23" customWidth="1"/>
    <col min="2261" max="2261" width="9.77734375" style="23" customWidth="1"/>
    <col min="2262" max="2264" width="8.21875" style="23" customWidth="1"/>
    <col min="2265" max="2265" width="7.44140625" style="23" customWidth="1"/>
    <col min="2266" max="2266" width="8.77734375" style="23" customWidth="1"/>
    <col min="2267" max="2515" width="8.77734375" style="23"/>
    <col min="2516" max="2516" width="38.21875" style="23" customWidth="1"/>
    <col min="2517" max="2517" width="9.77734375" style="23" customWidth="1"/>
    <col min="2518" max="2520" width="8.21875" style="23" customWidth="1"/>
    <col min="2521" max="2521" width="7.44140625" style="23" customWidth="1"/>
    <col min="2522" max="2522" width="8.77734375" style="23" customWidth="1"/>
    <col min="2523" max="2771" width="8.77734375" style="23"/>
    <col min="2772" max="2772" width="38.21875" style="23" customWidth="1"/>
    <col min="2773" max="2773" width="9.77734375" style="23" customWidth="1"/>
    <col min="2774" max="2776" width="8.21875" style="23" customWidth="1"/>
    <col min="2777" max="2777" width="7.44140625" style="23" customWidth="1"/>
    <col min="2778" max="2778" width="8.77734375" style="23" customWidth="1"/>
    <col min="2779" max="3027" width="8.77734375" style="23"/>
    <col min="3028" max="3028" width="38.21875" style="23" customWidth="1"/>
    <col min="3029" max="3029" width="9.77734375" style="23" customWidth="1"/>
    <col min="3030" max="3032" width="8.21875" style="23" customWidth="1"/>
    <col min="3033" max="3033" width="7.44140625" style="23" customWidth="1"/>
    <col min="3034" max="3034" width="8.77734375" style="23" customWidth="1"/>
    <col min="3035" max="3283" width="8.77734375" style="23"/>
    <col min="3284" max="3284" width="38.21875" style="23" customWidth="1"/>
    <col min="3285" max="3285" width="9.77734375" style="23" customWidth="1"/>
    <col min="3286" max="3288" width="8.21875" style="23" customWidth="1"/>
    <col min="3289" max="3289" width="7.44140625" style="23" customWidth="1"/>
    <col min="3290" max="3290" width="8.77734375" style="23" customWidth="1"/>
    <col min="3291" max="3539" width="8.77734375" style="23"/>
    <col min="3540" max="3540" width="38.21875" style="23" customWidth="1"/>
    <col min="3541" max="3541" width="9.77734375" style="23" customWidth="1"/>
    <col min="3542" max="3544" width="8.21875" style="23" customWidth="1"/>
    <col min="3545" max="3545" width="7.44140625" style="23" customWidth="1"/>
    <col min="3546" max="3546" width="8.77734375" style="23" customWidth="1"/>
    <col min="3547" max="3795" width="8.77734375" style="23"/>
    <col min="3796" max="3796" width="38.21875" style="23" customWidth="1"/>
    <col min="3797" max="3797" width="9.77734375" style="23" customWidth="1"/>
    <col min="3798" max="3800" width="8.21875" style="23" customWidth="1"/>
    <col min="3801" max="3801" width="7.44140625" style="23" customWidth="1"/>
    <col min="3802" max="3802" width="8.77734375" style="23" customWidth="1"/>
    <col min="3803" max="4051" width="8.77734375" style="23"/>
    <col min="4052" max="4052" width="38.21875" style="23" customWidth="1"/>
    <col min="4053" max="4053" width="9.77734375" style="23" customWidth="1"/>
    <col min="4054" max="4056" width="8.21875" style="23" customWidth="1"/>
    <col min="4057" max="4057" width="7.44140625" style="23" customWidth="1"/>
    <col min="4058" max="4058" width="8.77734375" style="23" customWidth="1"/>
    <col min="4059" max="4307" width="8.77734375" style="23"/>
    <col min="4308" max="4308" width="38.21875" style="23" customWidth="1"/>
    <col min="4309" max="4309" width="9.77734375" style="23" customWidth="1"/>
    <col min="4310" max="4312" width="8.21875" style="23" customWidth="1"/>
    <col min="4313" max="4313" width="7.44140625" style="23" customWidth="1"/>
    <col min="4314" max="4314" width="8.77734375" style="23" customWidth="1"/>
    <col min="4315" max="4563" width="8.77734375" style="23"/>
    <col min="4564" max="4564" width="38.21875" style="23" customWidth="1"/>
    <col min="4565" max="4565" width="9.77734375" style="23" customWidth="1"/>
    <col min="4566" max="4568" width="8.21875" style="23" customWidth="1"/>
    <col min="4569" max="4569" width="7.44140625" style="23" customWidth="1"/>
    <col min="4570" max="4570" width="8.77734375" style="23" customWidth="1"/>
    <col min="4571" max="4819" width="8.77734375" style="23"/>
    <col min="4820" max="4820" width="38.21875" style="23" customWidth="1"/>
    <col min="4821" max="4821" width="9.77734375" style="23" customWidth="1"/>
    <col min="4822" max="4824" width="8.21875" style="23" customWidth="1"/>
    <col min="4825" max="4825" width="7.44140625" style="23" customWidth="1"/>
    <col min="4826" max="4826" width="8.77734375" style="23" customWidth="1"/>
    <col min="4827" max="5075" width="8.77734375" style="23"/>
    <col min="5076" max="5076" width="38.21875" style="23" customWidth="1"/>
    <col min="5077" max="5077" width="9.77734375" style="23" customWidth="1"/>
    <col min="5078" max="5080" width="8.21875" style="23" customWidth="1"/>
    <col min="5081" max="5081" width="7.44140625" style="23" customWidth="1"/>
    <col min="5082" max="5082" width="8.77734375" style="23" customWidth="1"/>
    <col min="5083" max="5331" width="8.77734375" style="23"/>
    <col min="5332" max="5332" width="38.21875" style="23" customWidth="1"/>
    <col min="5333" max="5333" width="9.77734375" style="23" customWidth="1"/>
    <col min="5334" max="5336" width="8.21875" style="23" customWidth="1"/>
    <col min="5337" max="5337" width="7.44140625" style="23" customWidth="1"/>
    <col min="5338" max="5338" width="8.77734375" style="23" customWidth="1"/>
    <col min="5339" max="5587" width="8.77734375" style="23"/>
    <col min="5588" max="5588" width="38.21875" style="23" customWidth="1"/>
    <col min="5589" max="5589" width="9.77734375" style="23" customWidth="1"/>
    <col min="5590" max="5592" width="8.21875" style="23" customWidth="1"/>
    <col min="5593" max="5593" width="7.44140625" style="23" customWidth="1"/>
    <col min="5594" max="5594" width="8.77734375" style="23" customWidth="1"/>
    <col min="5595" max="5843" width="8.77734375" style="23"/>
    <col min="5844" max="5844" width="38.21875" style="23" customWidth="1"/>
    <col min="5845" max="5845" width="9.77734375" style="23" customWidth="1"/>
    <col min="5846" max="5848" width="8.21875" style="23" customWidth="1"/>
    <col min="5849" max="5849" width="7.44140625" style="23" customWidth="1"/>
    <col min="5850" max="5850" width="8.77734375" style="23" customWidth="1"/>
    <col min="5851" max="6099" width="8.77734375" style="23"/>
    <col min="6100" max="6100" width="38.21875" style="23" customWidth="1"/>
    <col min="6101" max="6101" width="9.77734375" style="23" customWidth="1"/>
    <col min="6102" max="6104" width="8.21875" style="23" customWidth="1"/>
    <col min="6105" max="6105" width="7.44140625" style="23" customWidth="1"/>
    <col min="6106" max="6106" width="8.77734375" style="23" customWidth="1"/>
    <col min="6107" max="6355" width="8.77734375" style="23"/>
    <col min="6356" max="6356" width="38.21875" style="23" customWidth="1"/>
    <col min="6357" max="6357" width="9.77734375" style="23" customWidth="1"/>
    <col min="6358" max="6360" width="8.21875" style="23" customWidth="1"/>
    <col min="6361" max="6361" width="7.44140625" style="23" customWidth="1"/>
    <col min="6362" max="6362" width="8.77734375" style="23" customWidth="1"/>
    <col min="6363" max="6611" width="8.77734375" style="23"/>
    <col min="6612" max="6612" width="38.21875" style="23" customWidth="1"/>
    <col min="6613" max="6613" width="9.77734375" style="23" customWidth="1"/>
    <col min="6614" max="6616" width="8.21875" style="23" customWidth="1"/>
    <col min="6617" max="6617" width="7.44140625" style="23" customWidth="1"/>
    <col min="6618" max="6618" width="8.77734375" style="23" customWidth="1"/>
    <col min="6619" max="6867" width="8.77734375" style="23"/>
    <col min="6868" max="6868" width="38.21875" style="23" customWidth="1"/>
    <col min="6869" max="6869" width="9.77734375" style="23" customWidth="1"/>
    <col min="6870" max="6872" width="8.21875" style="23" customWidth="1"/>
    <col min="6873" max="6873" width="7.44140625" style="23" customWidth="1"/>
    <col min="6874" max="6874" width="8.77734375" style="23" customWidth="1"/>
    <col min="6875" max="7123" width="8.77734375" style="23"/>
    <col min="7124" max="7124" width="38.21875" style="23" customWidth="1"/>
    <col min="7125" max="7125" width="9.77734375" style="23" customWidth="1"/>
    <col min="7126" max="7128" width="8.21875" style="23" customWidth="1"/>
    <col min="7129" max="7129" width="7.44140625" style="23" customWidth="1"/>
    <col min="7130" max="7130" width="8.77734375" style="23" customWidth="1"/>
    <col min="7131" max="7379" width="8.77734375" style="23"/>
    <col min="7380" max="7380" width="38.21875" style="23" customWidth="1"/>
    <col min="7381" max="7381" width="9.77734375" style="23" customWidth="1"/>
    <col min="7382" max="7384" width="8.21875" style="23" customWidth="1"/>
    <col min="7385" max="7385" width="7.44140625" style="23" customWidth="1"/>
    <col min="7386" max="7386" width="8.77734375" style="23" customWidth="1"/>
    <col min="7387" max="7635" width="8.77734375" style="23"/>
    <col min="7636" max="7636" width="38.21875" style="23" customWidth="1"/>
    <col min="7637" max="7637" width="9.77734375" style="23" customWidth="1"/>
    <col min="7638" max="7640" width="8.21875" style="23" customWidth="1"/>
    <col min="7641" max="7641" width="7.44140625" style="23" customWidth="1"/>
    <col min="7642" max="7642" width="8.77734375" style="23" customWidth="1"/>
    <col min="7643" max="7891" width="8.77734375" style="23"/>
    <col min="7892" max="7892" width="38.21875" style="23" customWidth="1"/>
    <col min="7893" max="7893" width="9.77734375" style="23" customWidth="1"/>
    <col min="7894" max="7896" width="8.21875" style="23" customWidth="1"/>
    <col min="7897" max="7897" width="7.44140625" style="23" customWidth="1"/>
    <col min="7898" max="7898" width="8.77734375" style="23" customWidth="1"/>
    <col min="7899" max="8147" width="8.77734375" style="23"/>
    <col min="8148" max="8148" width="38.21875" style="23" customWidth="1"/>
    <col min="8149" max="8149" width="9.77734375" style="23" customWidth="1"/>
    <col min="8150" max="8152" width="8.21875" style="23" customWidth="1"/>
    <col min="8153" max="8153" width="7.44140625" style="23" customWidth="1"/>
    <col min="8154" max="8154" width="8.77734375" style="23" customWidth="1"/>
    <col min="8155" max="8403" width="8.77734375" style="23"/>
    <col min="8404" max="8404" width="38.21875" style="23" customWidth="1"/>
    <col min="8405" max="8405" width="9.77734375" style="23" customWidth="1"/>
    <col min="8406" max="8408" width="8.21875" style="23" customWidth="1"/>
    <col min="8409" max="8409" width="7.44140625" style="23" customWidth="1"/>
    <col min="8410" max="8410" width="8.77734375" style="23" customWidth="1"/>
    <col min="8411" max="8659" width="8.77734375" style="23"/>
    <col min="8660" max="8660" width="38.21875" style="23" customWidth="1"/>
    <col min="8661" max="8661" width="9.77734375" style="23" customWidth="1"/>
    <col min="8662" max="8664" width="8.21875" style="23" customWidth="1"/>
    <col min="8665" max="8665" width="7.44140625" style="23" customWidth="1"/>
    <col min="8666" max="8666" width="8.77734375" style="23" customWidth="1"/>
    <col min="8667" max="8915" width="8.77734375" style="23"/>
    <col min="8916" max="8916" width="38.21875" style="23" customWidth="1"/>
    <col min="8917" max="8917" width="9.77734375" style="23" customWidth="1"/>
    <col min="8918" max="8920" width="8.21875" style="23" customWidth="1"/>
    <col min="8921" max="8921" width="7.44140625" style="23" customWidth="1"/>
    <col min="8922" max="8922" width="8.77734375" style="23" customWidth="1"/>
    <col min="8923" max="9171" width="8.77734375" style="23"/>
    <col min="9172" max="9172" width="38.21875" style="23" customWidth="1"/>
    <col min="9173" max="9173" width="9.77734375" style="23" customWidth="1"/>
    <col min="9174" max="9176" width="8.21875" style="23" customWidth="1"/>
    <col min="9177" max="9177" width="7.44140625" style="23" customWidth="1"/>
    <col min="9178" max="9178" width="8.77734375" style="23" customWidth="1"/>
    <col min="9179" max="9427" width="8.77734375" style="23"/>
    <col min="9428" max="9428" width="38.21875" style="23" customWidth="1"/>
    <col min="9429" max="9429" width="9.77734375" style="23" customWidth="1"/>
    <col min="9430" max="9432" width="8.21875" style="23" customWidth="1"/>
    <col min="9433" max="9433" width="7.44140625" style="23" customWidth="1"/>
    <col min="9434" max="9434" width="8.77734375" style="23" customWidth="1"/>
    <col min="9435" max="9683" width="8.77734375" style="23"/>
    <col min="9684" max="9684" width="38.21875" style="23" customWidth="1"/>
    <col min="9685" max="9685" width="9.77734375" style="23" customWidth="1"/>
    <col min="9686" max="9688" width="8.21875" style="23" customWidth="1"/>
    <col min="9689" max="9689" width="7.44140625" style="23" customWidth="1"/>
    <col min="9690" max="9690" width="8.77734375" style="23" customWidth="1"/>
    <col min="9691" max="9939" width="8.77734375" style="23"/>
    <col min="9940" max="9940" width="38.21875" style="23" customWidth="1"/>
    <col min="9941" max="9941" width="9.77734375" style="23" customWidth="1"/>
    <col min="9942" max="9944" width="8.21875" style="23" customWidth="1"/>
    <col min="9945" max="9945" width="7.44140625" style="23" customWidth="1"/>
    <col min="9946" max="9946" width="8.77734375" style="23" customWidth="1"/>
    <col min="9947" max="10195" width="8.77734375" style="23"/>
    <col min="10196" max="10196" width="38.21875" style="23" customWidth="1"/>
    <col min="10197" max="10197" width="9.77734375" style="23" customWidth="1"/>
    <col min="10198" max="10200" width="8.21875" style="23" customWidth="1"/>
    <col min="10201" max="10201" width="7.44140625" style="23" customWidth="1"/>
    <col min="10202" max="10202" width="8.77734375" style="23" customWidth="1"/>
    <col min="10203" max="10451" width="8.77734375" style="23"/>
    <col min="10452" max="10452" width="38.21875" style="23" customWidth="1"/>
    <col min="10453" max="10453" width="9.77734375" style="23" customWidth="1"/>
    <col min="10454" max="10456" width="8.21875" style="23" customWidth="1"/>
    <col min="10457" max="10457" width="7.44140625" style="23" customWidth="1"/>
    <col min="10458" max="10458" width="8.77734375" style="23" customWidth="1"/>
    <col min="10459" max="10707" width="8.77734375" style="23"/>
    <col min="10708" max="10708" width="38.21875" style="23" customWidth="1"/>
    <col min="10709" max="10709" width="9.77734375" style="23" customWidth="1"/>
    <col min="10710" max="10712" width="8.21875" style="23" customWidth="1"/>
    <col min="10713" max="10713" width="7.44140625" style="23" customWidth="1"/>
    <col min="10714" max="10714" width="8.77734375" style="23" customWidth="1"/>
    <col min="10715" max="10963" width="8.77734375" style="23"/>
    <col min="10964" max="10964" width="38.21875" style="23" customWidth="1"/>
    <col min="10965" max="10965" width="9.77734375" style="23" customWidth="1"/>
    <col min="10966" max="10968" width="8.21875" style="23" customWidth="1"/>
    <col min="10969" max="10969" width="7.44140625" style="23" customWidth="1"/>
    <col min="10970" max="10970" width="8.77734375" style="23" customWidth="1"/>
    <col min="10971" max="11219" width="8.77734375" style="23"/>
    <col min="11220" max="11220" width="38.21875" style="23" customWidth="1"/>
    <col min="11221" max="11221" width="9.77734375" style="23" customWidth="1"/>
    <col min="11222" max="11224" width="8.21875" style="23" customWidth="1"/>
    <col min="11225" max="11225" width="7.44140625" style="23" customWidth="1"/>
    <col min="11226" max="11226" width="8.77734375" style="23" customWidth="1"/>
    <col min="11227" max="11475" width="8.77734375" style="23"/>
    <col min="11476" max="11476" width="38.21875" style="23" customWidth="1"/>
    <col min="11477" max="11477" width="9.77734375" style="23" customWidth="1"/>
    <col min="11478" max="11480" width="8.21875" style="23" customWidth="1"/>
    <col min="11481" max="11481" width="7.44140625" style="23" customWidth="1"/>
    <col min="11482" max="11482" width="8.77734375" style="23" customWidth="1"/>
    <col min="11483" max="11731" width="8.77734375" style="23"/>
    <col min="11732" max="11732" width="38.21875" style="23" customWidth="1"/>
    <col min="11733" max="11733" width="9.77734375" style="23" customWidth="1"/>
    <col min="11734" max="11736" width="8.21875" style="23" customWidth="1"/>
    <col min="11737" max="11737" width="7.44140625" style="23" customWidth="1"/>
    <col min="11738" max="11738" width="8.77734375" style="23" customWidth="1"/>
    <col min="11739" max="11987" width="8.77734375" style="23"/>
    <col min="11988" max="11988" width="38.21875" style="23" customWidth="1"/>
    <col min="11989" max="11989" width="9.77734375" style="23" customWidth="1"/>
    <col min="11990" max="11992" width="8.21875" style="23" customWidth="1"/>
    <col min="11993" max="11993" width="7.44140625" style="23" customWidth="1"/>
    <col min="11994" max="11994" width="8.77734375" style="23" customWidth="1"/>
    <col min="11995" max="12243" width="8.77734375" style="23"/>
    <col min="12244" max="12244" width="38.21875" style="23" customWidth="1"/>
    <col min="12245" max="12245" width="9.77734375" style="23" customWidth="1"/>
    <col min="12246" max="12248" width="8.21875" style="23" customWidth="1"/>
    <col min="12249" max="12249" width="7.44140625" style="23" customWidth="1"/>
    <col min="12250" max="12250" width="8.77734375" style="23" customWidth="1"/>
    <col min="12251" max="12499" width="8.77734375" style="23"/>
    <col min="12500" max="12500" width="38.21875" style="23" customWidth="1"/>
    <col min="12501" max="12501" width="9.77734375" style="23" customWidth="1"/>
    <col min="12502" max="12504" width="8.21875" style="23" customWidth="1"/>
    <col min="12505" max="12505" width="7.44140625" style="23" customWidth="1"/>
    <col min="12506" max="12506" width="8.77734375" style="23" customWidth="1"/>
    <col min="12507" max="12755" width="8.77734375" style="23"/>
    <col min="12756" max="12756" width="38.21875" style="23" customWidth="1"/>
    <col min="12757" max="12757" width="9.77734375" style="23" customWidth="1"/>
    <col min="12758" max="12760" width="8.21875" style="23" customWidth="1"/>
    <col min="12761" max="12761" width="7.44140625" style="23" customWidth="1"/>
    <col min="12762" max="12762" width="8.77734375" style="23" customWidth="1"/>
    <col min="12763" max="13011" width="8.77734375" style="23"/>
    <col min="13012" max="13012" width="38.21875" style="23" customWidth="1"/>
    <col min="13013" max="13013" width="9.77734375" style="23" customWidth="1"/>
    <col min="13014" max="13016" width="8.21875" style="23" customWidth="1"/>
    <col min="13017" max="13017" width="7.44140625" style="23" customWidth="1"/>
    <col min="13018" max="13018" width="8.77734375" style="23" customWidth="1"/>
    <col min="13019" max="13267" width="8.77734375" style="23"/>
    <col min="13268" max="13268" width="38.21875" style="23" customWidth="1"/>
    <col min="13269" max="13269" width="9.77734375" style="23" customWidth="1"/>
    <col min="13270" max="13272" width="8.21875" style="23" customWidth="1"/>
    <col min="13273" max="13273" width="7.44140625" style="23" customWidth="1"/>
    <col min="13274" max="13274" width="8.77734375" style="23" customWidth="1"/>
    <col min="13275" max="13523" width="8.77734375" style="23"/>
    <col min="13524" max="13524" width="38.21875" style="23" customWidth="1"/>
    <col min="13525" max="13525" width="9.77734375" style="23" customWidth="1"/>
    <col min="13526" max="13528" width="8.21875" style="23" customWidth="1"/>
    <col min="13529" max="13529" width="7.44140625" style="23" customWidth="1"/>
    <col min="13530" max="13530" width="8.77734375" style="23" customWidth="1"/>
    <col min="13531" max="13779" width="8.77734375" style="23"/>
    <col min="13780" max="13780" width="38.21875" style="23" customWidth="1"/>
    <col min="13781" max="13781" width="9.77734375" style="23" customWidth="1"/>
    <col min="13782" max="13784" width="8.21875" style="23" customWidth="1"/>
    <col min="13785" max="13785" width="7.44140625" style="23" customWidth="1"/>
    <col min="13786" max="13786" width="8.77734375" style="23" customWidth="1"/>
    <col min="13787" max="14035" width="8.77734375" style="23"/>
    <col min="14036" max="14036" width="38.21875" style="23" customWidth="1"/>
    <col min="14037" max="14037" width="9.77734375" style="23" customWidth="1"/>
    <col min="14038" max="14040" width="8.21875" style="23" customWidth="1"/>
    <col min="14041" max="14041" width="7.44140625" style="23" customWidth="1"/>
    <col min="14042" max="14042" width="8.77734375" style="23" customWidth="1"/>
    <col min="14043" max="14291" width="8.77734375" style="23"/>
    <col min="14292" max="14292" width="38.21875" style="23" customWidth="1"/>
    <col min="14293" max="14293" width="9.77734375" style="23" customWidth="1"/>
    <col min="14294" max="14296" width="8.21875" style="23" customWidth="1"/>
    <col min="14297" max="14297" width="7.44140625" style="23" customWidth="1"/>
    <col min="14298" max="14298" width="8.77734375" style="23" customWidth="1"/>
    <col min="14299" max="14547" width="8.77734375" style="23"/>
    <col min="14548" max="14548" width="38.21875" style="23" customWidth="1"/>
    <col min="14549" max="14549" width="9.77734375" style="23" customWidth="1"/>
    <col min="14550" max="14552" width="8.21875" style="23" customWidth="1"/>
    <col min="14553" max="14553" width="7.44140625" style="23" customWidth="1"/>
    <col min="14554" max="14554" width="8.77734375" style="23" customWidth="1"/>
    <col min="14555" max="14803" width="8.77734375" style="23"/>
    <col min="14804" max="14804" width="38.21875" style="23" customWidth="1"/>
    <col min="14805" max="14805" width="9.77734375" style="23" customWidth="1"/>
    <col min="14806" max="14808" width="8.21875" style="23" customWidth="1"/>
    <col min="14809" max="14809" width="7.44140625" style="23" customWidth="1"/>
    <col min="14810" max="14810" width="8.77734375" style="23" customWidth="1"/>
    <col min="14811" max="15059" width="8.77734375" style="23"/>
    <col min="15060" max="15060" width="38.21875" style="23" customWidth="1"/>
    <col min="15061" max="15061" width="9.77734375" style="23" customWidth="1"/>
    <col min="15062" max="15064" width="8.21875" style="23" customWidth="1"/>
    <col min="15065" max="15065" width="7.44140625" style="23" customWidth="1"/>
    <col min="15066" max="15066" width="8.77734375" style="23" customWidth="1"/>
    <col min="15067" max="15315" width="8.77734375" style="23"/>
    <col min="15316" max="15316" width="38.21875" style="23" customWidth="1"/>
    <col min="15317" max="15317" width="9.77734375" style="23" customWidth="1"/>
    <col min="15318" max="15320" width="8.21875" style="23" customWidth="1"/>
    <col min="15321" max="15321" width="7.44140625" style="23" customWidth="1"/>
    <col min="15322" max="15322" width="8.77734375" style="23" customWidth="1"/>
    <col min="15323" max="15571" width="8.77734375" style="23"/>
    <col min="15572" max="15572" width="38.21875" style="23" customWidth="1"/>
    <col min="15573" max="15573" width="9.77734375" style="23" customWidth="1"/>
    <col min="15574" max="15576" width="8.21875" style="23" customWidth="1"/>
    <col min="15577" max="15577" width="7.44140625" style="23" customWidth="1"/>
    <col min="15578" max="15578" width="8.77734375" style="23" customWidth="1"/>
    <col min="15579" max="15827" width="8.77734375" style="23"/>
    <col min="15828" max="15828" width="38.21875" style="23" customWidth="1"/>
    <col min="15829" max="15829" width="9.77734375" style="23" customWidth="1"/>
    <col min="15830" max="15832" width="8.21875" style="23" customWidth="1"/>
    <col min="15833" max="15833" width="7.44140625" style="23" customWidth="1"/>
    <col min="15834" max="15834" width="8.77734375" style="23" customWidth="1"/>
    <col min="15835" max="16083" width="8.77734375" style="23"/>
    <col min="16084" max="16084" width="38.21875" style="23" customWidth="1"/>
    <col min="16085" max="16085" width="9.77734375" style="23" customWidth="1"/>
    <col min="16086" max="16088" width="8.21875" style="23" customWidth="1"/>
    <col min="16089" max="16089" width="7.44140625" style="23" customWidth="1"/>
    <col min="16090" max="16090" width="8.77734375" style="23" customWidth="1"/>
    <col min="16091" max="16384" width="8.77734375" style="23"/>
  </cols>
  <sheetData>
    <row r="2" spans="1:19" ht="13.5" customHeight="1" x14ac:dyDescent="0.3">
      <c r="A2" s="48"/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93</v>
      </c>
      <c r="Q2" s="47" t="s">
        <v>92</v>
      </c>
      <c r="R2" s="47" t="s">
        <v>94</v>
      </c>
      <c r="S2" s="47" t="s">
        <v>95</v>
      </c>
    </row>
    <row r="3" spans="1:19" ht="13.5" customHeight="1" x14ac:dyDescent="0.3">
      <c r="A3" s="43" t="s">
        <v>61</v>
      </c>
      <c r="B3" s="74">
        <f>'Income statement'!B17</f>
        <v>-9.8000000000000007</v>
      </c>
      <c r="C3" s="74">
        <f>'Income statement'!C17</f>
        <v>12.909999999999997</v>
      </c>
      <c r="D3" s="74">
        <f>'Income statement'!D17</f>
        <v>12.510000000000005</v>
      </c>
      <c r="E3" s="74">
        <f>'Income statement'!E17</f>
        <v>-5.8900000000000023</v>
      </c>
      <c r="F3" s="74">
        <f>'Income statement'!F17</f>
        <v>9.8200000000000074</v>
      </c>
      <c r="G3" s="74">
        <f>'Income statement'!G17</f>
        <v>-21.2</v>
      </c>
      <c r="H3" s="74">
        <f>'Income statement'!H17</f>
        <v>-25.1</v>
      </c>
      <c r="I3" s="74">
        <f>'Income statement'!I17</f>
        <v>-5.7000000000000011</v>
      </c>
      <c r="J3" s="74">
        <f>'Income statement'!J17</f>
        <v>-21.199999999999996</v>
      </c>
      <c r="K3" s="74">
        <f>SUM(G3:J3)</f>
        <v>-73.199999999999989</v>
      </c>
      <c r="L3" s="74">
        <f>'Income statement'!L17</f>
        <v>-7.6000000000000005</v>
      </c>
      <c r="M3" s="74">
        <f>'Income statement'!M17</f>
        <v>-9.3000000000000007</v>
      </c>
      <c r="N3" s="74">
        <f>'Income statement'!N17</f>
        <v>-11.5</v>
      </c>
      <c r="O3" s="74">
        <f>'Income statement'!O17</f>
        <v>-16.2</v>
      </c>
      <c r="P3" s="74">
        <f>'Income statement'!P17</f>
        <v>-44.6</v>
      </c>
      <c r="Q3" s="74">
        <f>'Income statement'!Q17</f>
        <v>-14.7</v>
      </c>
      <c r="R3" s="74">
        <f>'Income statement'!R17</f>
        <v>-23.400000000000006</v>
      </c>
      <c r="S3" s="61">
        <f>'Income statement'!S17</f>
        <v>175.91891392000002</v>
      </c>
    </row>
    <row r="4" spans="1:19" ht="13.5" customHeight="1" x14ac:dyDescent="0.3">
      <c r="A4" s="4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61"/>
    </row>
    <row r="5" spans="1:19" ht="13.5" customHeight="1" x14ac:dyDescent="0.3">
      <c r="A5" s="43" t="s">
        <v>96</v>
      </c>
      <c r="B5" s="88"/>
      <c r="C5" s="88"/>
      <c r="D5" s="88"/>
      <c r="E5" s="88"/>
      <c r="F5" s="89">
        <f>SUM(B5:E5)</f>
        <v>0</v>
      </c>
      <c r="G5" s="88">
        <v>0</v>
      </c>
      <c r="H5" s="88">
        <v>0</v>
      </c>
      <c r="I5" s="88">
        <v>0</v>
      </c>
      <c r="J5" s="89">
        <v>0</v>
      </c>
      <c r="K5" s="89">
        <f>SUM(G5:J5)</f>
        <v>0</v>
      </c>
      <c r="L5" s="89">
        <v>0</v>
      </c>
      <c r="M5" s="89">
        <v>0</v>
      </c>
      <c r="N5" s="89">
        <v>0</v>
      </c>
      <c r="O5" s="89">
        <v>0</v>
      </c>
      <c r="P5" s="89">
        <v>0</v>
      </c>
      <c r="Q5" s="89">
        <v>0</v>
      </c>
      <c r="R5" s="89">
        <v>0</v>
      </c>
      <c r="S5" s="61">
        <v>-181.8</v>
      </c>
    </row>
    <row r="6" spans="1:19" ht="13.5" hidden="1" customHeight="1" x14ac:dyDescent="0.3">
      <c r="A6" s="43" t="s">
        <v>62</v>
      </c>
      <c r="B6" s="90"/>
      <c r="C6" s="90"/>
      <c r="D6" s="90"/>
      <c r="E6" s="90"/>
      <c r="F6" s="89">
        <f t="shared" ref="F6:F16" si="0">SUM(B6:E6)</f>
        <v>0</v>
      </c>
      <c r="G6" s="90">
        <v>0</v>
      </c>
      <c r="H6" s="90">
        <v>0</v>
      </c>
      <c r="I6" s="90">
        <v>0</v>
      </c>
      <c r="J6" s="91">
        <v>0</v>
      </c>
      <c r="K6" s="89">
        <f t="shared" ref="K6:K16" si="1">SUM(G6:J6)</f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61"/>
    </row>
    <row r="7" spans="1:19" ht="13.5" hidden="1" customHeight="1" x14ac:dyDescent="0.3">
      <c r="A7" s="43" t="s">
        <v>63</v>
      </c>
      <c r="B7" s="88"/>
      <c r="C7" s="88"/>
      <c r="D7" s="88"/>
      <c r="E7" s="88"/>
      <c r="F7" s="89">
        <f t="shared" si="0"/>
        <v>0</v>
      </c>
      <c r="G7" s="88">
        <v>0</v>
      </c>
      <c r="H7" s="88">
        <v>0</v>
      </c>
      <c r="I7" s="88">
        <v>0</v>
      </c>
      <c r="J7" s="89">
        <v>0</v>
      </c>
      <c r="K7" s="89">
        <f t="shared" si="1"/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61"/>
    </row>
    <row r="8" spans="1:19" ht="13.5" customHeight="1" x14ac:dyDescent="0.3">
      <c r="A8" s="43" t="s">
        <v>64</v>
      </c>
      <c r="B8" s="105">
        <v>0.5</v>
      </c>
      <c r="C8" s="92">
        <v>0</v>
      </c>
      <c r="D8" s="92">
        <v>0</v>
      </c>
      <c r="E8" s="92">
        <v>0</v>
      </c>
      <c r="F8" s="74">
        <f>SUM(B8:E8)</f>
        <v>0.5</v>
      </c>
      <c r="G8" s="92">
        <v>0</v>
      </c>
      <c r="H8" s="92">
        <v>0</v>
      </c>
      <c r="I8" s="74">
        <v>-1.7</v>
      </c>
      <c r="J8" s="92">
        <v>0</v>
      </c>
      <c r="K8" s="74">
        <f>SUM(G8:J8)</f>
        <v>-1.7</v>
      </c>
      <c r="L8" s="92">
        <v>0</v>
      </c>
      <c r="M8" s="92">
        <v>0</v>
      </c>
      <c r="N8" s="92">
        <v>0</v>
      </c>
      <c r="O8" s="92">
        <v>0</v>
      </c>
      <c r="P8" s="74">
        <f t="shared" ref="P8:P15" si="2">SUM(L8:O8)</f>
        <v>0</v>
      </c>
      <c r="Q8" s="74">
        <v>-0.3</v>
      </c>
      <c r="R8" s="74">
        <v>-0.2</v>
      </c>
      <c r="S8" s="61">
        <v>0.1</v>
      </c>
    </row>
    <row r="9" spans="1:19" ht="13.5" customHeight="1" x14ac:dyDescent="0.3">
      <c r="A9" s="43" t="s">
        <v>16</v>
      </c>
      <c r="B9" s="105">
        <v>7.23</v>
      </c>
      <c r="C9" s="105">
        <v>7</v>
      </c>
      <c r="D9" s="105">
        <v>7.5</v>
      </c>
      <c r="E9" s="105">
        <v>7.72</v>
      </c>
      <c r="F9" s="74">
        <f t="shared" si="0"/>
        <v>29.45</v>
      </c>
      <c r="G9" s="74">
        <v>7.5</v>
      </c>
      <c r="H9" s="74">
        <v>7</v>
      </c>
      <c r="I9" s="74">
        <v>6.7</v>
      </c>
      <c r="J9" s="74">
        <v>9.9</v>
      </c>
      <c r="K9" s="74">
        <f t="shared" si="1"/>
        <v>31.1</v>
      </c>
      <c r="L9" s="74">
        <v>7.6</v>
      </c>
      <c r="M9" s="74">
        <v>8.3000000000000007</v>
      </c>
      <c r="N9" s="74">
        <v>8</v>
      </c>
      <c r="O9" s="74">
        <v>9</v>
      </c>
      <c r="P9" s="74">
        <f>SUM(L9:O9)+0.1</f>
        <v>33</v>
      </c>
      <c r="Q9" s="74">
        <v>7.9</v>
      </c>
      <c r="R9" s="74">
        <v>7.9</v>
      </c>
      <c r="S9" s="61">
        <v>7.9</v>
      </c>
    </row>
    <row r="10" spans="1:19" ht="13.5" customHeight="1" x14ac:dyDescent="0.3">
      <c r="A10" s="43" t="s">
        <v>17</v>
      </c>
      <c r="B10" s="105">
        <v>0</v>
      </c>
      <c r="C10" s="105">
        <v>0</v>
      </c>
      <c r="D10" s="105">
        <v>0</v>
      </c>
      <c r="E10" s="105">
        <v>0</v>
      </c>
      <c r="F10" s="74">
        <f t="shared" si="0"/>
        <v>0</v>
      </c>
      <c r="G10" s="13">
        <v>0</v>
      </c>
      <c r="H10" s="13">
        <v>0</v>
      </c>
      <c r="I10" s="13">
        <v>0</v>
      </c>
      <c r="J10" s="74">
        <v>0</v>
      </c>
      <c r="K10" s="74">
        <f t="shared" si="1"/>
        <v>0</v>
      </c>
      <c r="L10" s="74">
        <v>0</v>
      </c>
      <c r="M10" s="74">
        <v>0</v>
      </c>
      <c r="N10" s="74">
        <v>0</v>
      </c>
      <c r="O10" s="74">
        <v>8.4</v>
      </c>
      <c r="P10" s="74">
        <f t="shared" si="2"/>
        <v>8.4</v>
      </c>
      <c r="Q10" s="74">
        <v>0</v>
      </c>
      <c r="R10" s="74">
        <v>0</v>
      </c>
      <c r="S10" s="61">
        <v>0</v>
      </c>
    </row>
    <row r="11" spans="1:19" ht="13.5" customHeight="1" x14ac:dyDescent="0.3">
      <c r="A11" s="43" t="s">
        <v>65</v>
      </c>
      <c r="B11" s="105">
        <v>0</v>
      </c>
      <c r="C11" s="105">
        <v>0</v>
      </c>
      <c r="D11" s="105">
        <v>-0.33</v>
      </c>
      <c r="E11" s="105">
        <v>-0.32</v>
      </c>
      <c r="F11" s="74">
        <f t="shared" si="0"/>
        <v>-0.65</v>
      </c>
      <c r="G11" s="74">
        <v>-0.5</v>
      </c>
      <c r="H11" s="74">
        <v>-0.7</v>
      </c>
      <c r="I11" s="74">
        <v>-0.4</v>
      </c>
      <c r="J11" s="74">
        <v>-0.5</v>
      </c>
      <c r="K11" s="74">
        <f t="shared" si="1"/>
        <v>-2.1</v>
      </c>
      <c r="L11" s="74">
        <v>-0.4</v>
      </c>
      <c r="M11" s="74">
        <v>-0.6</v>
      </c>
      <c r="N11" s="74">
        <v>-0.3</v>
      </c>
      <c r="O11" s="74">
        <v>-1</v>
      </c>
      <c r="P11" s="74">
        <f t="shared" si="2"/>
        <v>-2.2999999999999998</v>
      </c>
      <c r="Q11" s="74">
        <v>-0.2</v>
      </c>
      <c r="R11" s="74">
        <v>-0.5</v>
      </c>
      <c r="S11" s="61">
        <v>-0.2</v>
      </c>
    </row>
    <row r="12" spans="1:19" ht="13.5" customHeight="1" x14ac:dyDescent="0.3">
      <c r="A12" s="43" t="s">
        <v>66</v>
      </c>
      <c r="B12" s="105">
        <v>3.4</v>
      </c>
      <c r="C12" s="105">
        <v>4</v>
      </c>
      <c r="D12" s="105">
        <v>5</v>
      </c>
      <c r="E12" s="105">
        <v>6.3</v>
      </c>
      <c r="F12" s="74">
        <f t="shared" si="0"/>
        <v>18.7</v>
      </c>
      <c r="G12" s="74">
        <v>7.2</v>
      </c>
      <c r="H12" s="74">
        <v>7.6</v>
      </c>
      <c r="I12" s="74">
        <v>8.1</v>
      </c>
      <c r="J12" s="74">
        <v>8</v>
      </c>
      <c r="K12" s="74">
        <f t="shared" si="1"/>
        <v>30.9</v>
      </c>
      <c r="L12" s="74">
        <v>7.9</v>
      </c>
      <c r="M12" s="74">
        <v>7.8</v>
      </c>
      <c r="N12" s="74">
        <v>8</v>
      </c>
      <c r="O12" s="74">
        <v>7.4</v>
      </c>
      <c r="P12" s="74">
        <f t="shared" si="2"/>
        <v>31.1</v>
      </c>
      <c r="Q12" s="74">
        <v>11.7</v>
      </c>
      <c r="R12" s="74">
        <v>19.100000000000001</v>
      </c>
      <c r="S12" s="61">
        <v>9.4</v>
      </c>
    </row>
    <row r="13" spans="1:19" ht="13.5" customHeight="1" x14ac:dyDescent="0.3">
      <c r="A13" s="43" t="s">
        <v>67</v>
      </c>
      <c r="B13" s="105">
        <v>0</v>
      </c>
      <c r="C13" s="105">
        <v>0.4</v>
      </c>
      <c r="D13" s="105">
        <v>0.3</v>
      </c>
      <c r="E13" s="105">
        <v>0.2</v>
      </c>
      <c r="F13" s="74">
        <f t="shared" si="0"/>
        <v>0.89999999999999991</v>
      </c>
      <c r="G13" s="74">
        <v>0.3</v>
      </c>
      <c r="H13" s="74">
        <v>-0.4</v>
      </c>
      <c r="I13" s="74">
        <v>0.2</v>
      </c>
      <c r="J13" s="74">
        <v>0.3</v>
      </c>
      <c r="K13" s="74">
        <f t="shared" si="1"/>
        <v>0.39999999999999997</v>
      </c>
      <c r="L13" s="74">
        <v>0.3</v>
      </c>
      <c r="M13" s="74">
        <v>0.2</v>
      </c>
      <c r="N13" s="74">
        <v>0.3</v>
      </c>
      <c r="O13" s="74">
        <v>0.3</v>
      </c>
      <c r="P13" s="74">
        <f>SUM(L13:O13)-0.1</f>
        <v>1</v>
      </c>
      <c r="Q13" s="89">
        <v>0</v>
      </c>
      <c r="R13" s="74">
        <v>0.2</v>
      </c>
      <c r="S13" s="93">
        <v>0</v>
      </c>
    </row>
    <row r="14" spans="1:19" ht="13.5" customHeight="1" x14ac:dyDescent="0.3">
      <c r="A14" s="43" t="s">
        <v>68</v>
      </c>
      <c r="B14" s="105">
        <v>-3</v>
      </c>
      <c r="C14" s="105">
        <v>-25.5</v>
      </c>
      <c r="D14" s="105">
        <v>2.35</v>
      </c>
      <c r="E14" s="105">
        <v>15.79</v>
      </c>
      <c r="F14" s="74">
        <f t="shared" si="0"/>
        <v>-10.36</v>
      </c>
      <c r="G14" s="13">
        <v>14.3</v>
      </c>
      <c r="H14" s="13">
        <v>3.7</v>
      </c>
      <c r="I14" s="13">
        <v>-19.600000000000001</v>
      </c>
      <c r="J14" s="13">
        <v>6.2</v>
      </c>
      <c r="K14" s="74">
        <f t="shared" si="1"/>
        <v>4.5999999999999988</v>
      </c>
      <c r="L14" s="13">
        <v>-7.8</v>
      </c>
      <c r="M14" s="13">
        <v>12.1</v>
      </c>
      <c r="N14" s="13">
        <v>4.0999999999999996</v>
      </c>
      <c r="O14" s="13">
        <v>-7.5</v>
      </c>
      <c r="P14" s="74">
        <f t="shared" si="2"/>
        <v>0.89999999999999858</v>
      </c>
      <c r="Q14" s="13">
        <v>27.9</v>
      </c>
      <c r="R14" s="13">
        <v>15.7</v>
      </c>
      <c r="S14" s="15">
        <v>-19.399999999999999</v>
      </c>
    </row>
    <row r="15" spans="1:19" ht="13.5" customHeight="1" x14ac:dyDescent="0.3">
      <c r="A15" s="43" t="s">
        <v>69</v>
      </c>
      <c r="B15" s="105">
        <v>0.8</v>
      </c>
      <c r="C15" s="105">
        <v>1.2</v>
      </c>
      <c r="D15" s="105">
        <v>-1.8</v>
      </c>
      <c r="E15" s="105">
        <v>1.7</v>
      </c>
      <c r="F15" s="74">
        <f t="shared" si="0"/>
        <v>1.9</v>
      </c>
      <c r="G15" s="74">
        <v>0.4</v>
      </c>
      <c r="H15" s="74">
        <v>0.8</v>
      </c>
      <c r="I15" s="74">
        <v>-0.9</v>
      </c>
      <c r="J15" s="74">
        <v>0.7</v>
      </c>
      <c r="K15" s="74">
        <f t="shared" si="1"/>
        <v>1</v>
      </c>
      <c r="L15" s="74">
        <v>-0.4</v>
      </c>
      <c r="M15" s="74">
        <v>0.4</v>
      </c>
      <c r="N15" s="74">
        <v>0.9</v>
      </c>
      <c r="O15" s="74">
        <v>-0.8</v>
      </c>
      <c r="P15" s="74">
        <f t="shared" si="2"/>
        <v>9.9999999999999978E-2</v>
      </c>
      <c r="Q15" s="74">
        <v>-3.3</v>
      </c>
      <c r="R15" s="74">
        <v>-4.0999999999999996</v>
      </c>
      <c r="S15" s="61">
        <v>7.5</v>
      </c>
    </row>
    <row r="16" spans="1:19" ht="13.5" customHeight="1" x14ac:dyDescent="0.3">
      <c r="A16" s="43" t="s">
        <v>70</v>
      </c>
      <c r="B16" s="105">
        <v>0.5</v>
      </c>
      <c r="C16" s="105">
        <v>0.4</v>
      </c>
      <c r="D16" s="105">
        <v>-1.1000000000000001</v>
      </c>
      <c r="E16" s="105">
        <v>-0.8</v>
      </c>
      <c r="F16" s="74">
        <f t="shared" si="0"/>
        <v>-1</v>
      </c>
      <c r="G16" s="74">
        <v>-1.8</v>
      </c>
      <c r="H16" s="74">
        <v>-0.4</v>
      </c>
      <c r="I16" s="74">
        <v>-0.7</v>
      </c>
      <c r="J16" s="74">
        <v>0.4</v>
      </c>
      <c r="K16" s="74">
        <f t="shared" si="1"/>
        <v>-2.5000000000000004</v>
      </c>
      <c r="L16" s="74">
        <v>-1</v>
      </c>
      <c r="M16" s="74">
        <v>-3.4</v>
      </c>
      <c r="N16" s="74">
        <v>-0.4</v>
      </c>
      <c r="O16" s="74">
        <v>0.4</v>
      </c>
      <c r="P16" s="74">
        <f>SUM(L16:O16)-0.1</f>
        <v>-4.5</v>
      </c>
      <c r="Q16" s="74">
        <v>-0.4</v>
      </c>
      <c r="R16" s="74">
        <v>-2.5</v>
      </c>
      <c r="S16" s="61">
        <v>-0.4</v>
      </c>
    </row>
    <row r="17" spans="1:19" ht="13.5" customHeight="1" x14ac:dyDescent="0.3">
      <c r="A17" s="50" t="s">
        <v>71</v>
      </c>
      <c r="B17" s="62">
        <f t="shared" ref="B17:E17" si="3">SUM(B3:B16)</f>
        <v>-0.37000000000000033</v>
      </c>
      <c r="C17" s="62">
        <f t="shared" si="3"/>
        <v>0.40999999999999515</v>
      </c>
      <c r="D17" s="62">
        <v>24.5</v>
      </c>
      <c r="E17" s="62">
        <f t="shared" si="3"/>
        <v>24.699999999999996</v>
      </c>
      <c r="F17" s="62">
        <v>49.2</v>
      </c>
      <c r="G17" s="62">
        <f>SUM(G3:G16)</f>
        <v>6.200000000000002</v>
      </c>
      <c r="H17" s="62">
        <f t="shared" ref="H17:J17" si="4">SUM(H3:H16)</f>
        <v>-7.5000000000000018</v>
      </c>
      <c r="I17" s="62">
        <f t="shared" si="4"/>
        <v>-14.000000000000002</v>
      </c>
      <c r="J17" s="62">
        <f t="shared" si="4"/>
        <v>3.8000000000000047</v>
      </c>
      <c r="K17" s="62">
        <f t="shared" ref="K17:Q17" si="5">SUM(K3:K16)</f>
        <v>-11.499999999999993</v>
      </c>
      <c r="L17" s="62">
        <f t="shared" si="5"/>
        <v>-1.4000000000000008</v>
      </c>
      <c r="M17" s="62">
        <f t="shared" si="5"/>
        <v>15.499999999999998</v>
      </c>
      <c r="N17" s="62">
        <f t="shared" si="5"/>
        <v>9.1</v>
      </c>
      <c r="O17" s="62">
        <f t="shared" si="5"/>
        <v>1.2212453270876722E-15</v>
      </c>
      <c r="P17" s="62">
        <f t="shared" si="5"/>
        <v>23.1</v>
      </c>
      <c r="Q17" s="62">
        <f t="shared" si="5"/>
        <v>28.599999999999998</v>
      </c>
      <c r="R17" s="62">
        <f t="shared" ref="R17" si="6">SUM(R3:R16)</f>
        <v>12.199999999999998</v>
      </c>
      <c r="S17" s="63">
        <f>SUM(S3:S16)</f>
        <v>-0.9810860799999862</v>
      </c>
    </row>
    <row r="18" spans="1:19" ht="13.5" customHeight="1" x14ac:dyDescent="0.3">
      <c r="A18" s="51"/>
      <c r="B18" s="64"/>
      <c r="C18" s="64"/>
      <c r="D18" s="64"/>
      <c r="E18" s="64"/>
      <c r="F18" s="64"/>
      <c r="G18" s="64"/>
      <c r="H18" s="76"/>
      <c r="I18" s="76"/>
      <c r="J18" s="64"/>
      <c r="K18" s="64"/>
      <c r="L18" s="64"/>
      <c r="M18" s="64"/>
      <c r="N18" s="64"/>
      <c r="O18" s="64"/>
      <c r="P18" s="64"/>
      <c r="Q18" s="64"/>
      <c r="R18" s="64"/>
      <c r="S18" s="65"/>
    </row>
    <row r="19" spans="1:19" ht="13.5" customHeight="1" x14ac:dyDescent="0.3">
      <c r="A19" s="43" t="s">
        <v>72</v>
      </c>
      <c r="B19" s="105">
        <v>-5.9</v>
      </c>
      <c r="C19" s="105">
        <v>-0.5</v>
      </c>
      <c r="D19" s="105">
        <v>-2.6</v>
      </c>
      <c r="E19" s="105">
        <v>-1.2</v>
      </c>
      <c r="F19" s="74">
        <f>SUM(B19:E19)</f>
        <v>-10.199999999999999</v>
      </c>
      <c r="G19" s="74">
        <v>-14.8</v>
      </c>
      <c r="H19" s="75">
        <v>-12.4</v>
      </c>
      <c r="I19" s="75">
        <v>-5.7</v>
      </c>
      <c r="J19" s="74">
        <v>-4.8</v>
      </c>
      <c r="K19" s="74">
        <f>SUM(G19:J19)</f>
        <v>-37.700000000000003</v>
      </c>
      <c r="L19" s="74">
        <v>-1.7</v>
      </c>
      <c r="M19" s="74">
        <v>-4.2</v>
      </c>
      <c r="N19" s="74">
        <v>-2.8</v>
      </c>
      <c r="O19" s="74">
        <v>-8</v>
      </c>
      <c r="P19" s="74">
        <f>SUM(L19:O19)</f>
        <v>-16.7</v>
      </c>
      <c r="Q19" s="74">
        <v>-21.2</v>
      </c>
      <c r="R19" s="74">
        <v>-14.5</v>
      </c>
      <c r="S19" s="61">
        <v>-11.3</v>
      </c>
    </row>
    <row r="20" spans="1:19" ht="13.5" customHeight="1" x14ac:dyDescent="0.3">
      <c r="A20" s="43" t="s">
        <v>73</v>
      </c>
      <c r="B20" s="105">
        <v>0</v>
      </c>
      <c r="C20" s="105">
        <v>0</v>
      </c>
      <c r="D20" s="105">
        <v>0</v>
      </c>
      <c r="E20" s="105">
        <v>0</v>
      </c>
      <c r="F20" s="92">
        <f>SUM(B20:E20)</f>
        <v>0</v>
      </c>
      <c r="G20" s="95">
        <v>0</v>
      </c>
      <c r="H20" s="96">
        <v>0</v>
      </c>
      <c r="I20" s="14">
        <v>1.7</v>
      </c>
      <c r="J20" s="95">
        <v>0</v>
      </c>
      <c r="K20" s="74">
        <f>SUM(G20:J20)</f>
        <v>1.7</v>
      </c>
      <c r="L20" s="95">
        <v>0</v>
      </c>
      <c r="M20" s="95">
        <v>0</v>
      </c>
      <c r="N20" s="95">
        <v>0</v>
      </c>
      <c r="O20" s="95">
        <v>0</v>
      </c>
      <c r="P20" s="92">
        <f>SUM(L20:O20)</f>
        <v>0</v>
      </c>
      <c r="Q20" s="95">
        <v>5.8</v>
      </c>
      <c r="R20" s="95">
        <v>1.3</v>
      </c>
      <c r="S20" s="94">
        <v>0</v>
      </c>
    </row>
    <row r="21" spans="1:19" ht="13.5" customHeight="1" x14ac:dyDescent="0.3">
      <c r="A21" s="43" t="s">
        <v>74</v>
      </c>
      <c r="B21" s="105">
        <v>0.01</v>
      </c>
      <c r="C21" s="105">
        <v>0</v>
      </c>
      <c r="D21" s="105">
        <v>0.32</v>
      </c>
      <c r="E21" s="105">
        <v>0.31</v>
      </c>
      <c r="F21" s="74">
        <v>0.7</v>
      </c>
      <c r="G21" s="74">
        <v>0.5</v>
      </c>
      <c r="H21" s="75">
        <v>0.7</v>
      </c>
      <c r="I21" s="75">
        <v>0.4</v>
      </c>
      <c r="J21" s="74">
        <v>0.5</v>
      </c>
      <c r="K21" s="74">
        <f>SUM(G21:J21)</f>
        <v>2.1</v>
      </c>
      <c r="L21" s="74">
        <v>0.4</v>
      </c>
      <c r="M21" s="74">
        <v>0.6</v>
      </c>
      <c r="N21" s="74">
        <v>0.3</v>
      </c>
      <c r="O21" s="74">
        <v>1</v>
      </c>
      <c r="P21" s="92">
        <f>SUM(L21:O21)</f>
        <v>2.2999999999999998</v>
      </c>
      <c r="Q21" s="74">
        <v>0.2</v>
      </c>
      <c r="R21" s="74">
        <v>0.5</v>
      </c>
      <c r="S21" s="61">
        <v>0.2</v>
      </c>
    </row>
    <row r="22" spans="1:19" ht="13.5" customHeight="1" x14ac:dyDescent="0.3">
      <c r="A22" s="50" t="s">
        <v>75</v>
      </c>
      <c r="B22" s="66">
        <f t="shared" ref="B22:F22" si="7">SUM(B19:B21)</f>
        <v>-5.8900000000000006</v>
      </c>
      <c r="C22" s="66">
        <f t="shared" si="7"/>
        <v>-0.5</v>
      </c>
      <c r="D22" s="66">
        <f t="shared" si="7"/>
        <v>-2.2800000000000002</v>
      </c>
      <c r="E22" s="66">
        <f t="shared" si="7"/>
        <v>-0.8899999999999999</v>
      </c>
      <c r="F22" s="66">
        <f t="shared" si="7"/>
        <v>-9.5</v>
      </c>
      <c r="G22" s="66">
        <f t="shared" ref="G22:L22" si="8">SUM(G19:G21)</f>
        <v>-14.3</v>
      </c>
      <c r="H22" s="77">
        <f t="shared" si="8"/>
        <v>-11.700000000000001</v>
      </c>
      <c r="I22" s="77">
        <f t="shared" si="8"/>
        <v>-3.6</v>
      </c>
      <c r="J22" s="66">
        <f t="shared" si="8"/>
        <v>-4.3</v>
      </c>
      <c r="K22" s="66">
        <f t="shared" si="8"/>
        <v>-33.9</v>
      </c>
      <c r="L22" s="66">
        <f t="shared" si="8"/>
        <v>-1.2999999999999998</v>
      </c>
      <c r="M22" s="66">
        <f t="shared" ref="M22:N22" si="9">SUM(M19:M21)</f>
        <v>-3.6</v>
      </c>
      <c r="N22" s="66">
        <f t="shared" si="9"/>
        <v>-2.5</v>
      </c>
      <c r="O22" s="66">
        <f t="shared" ref="O22" si="10">SUM(O19:O21)</f>
        <v>-7</v>
      </c>
      <c r="P22" s="62">
        <f>L22+M22+N22+O22</f>
        <v>-14.4</v>
      </c>
      <c r="Q22" s="66">
        <f>Q19+Q20+Q21</f>
        <v>-15.2</v>
      </c>
      <c r="R22" s="66">
        <f>R19+R20+R21</f>
        <v>-12.7</v>
      </c>
      <c r="S22" s="67">
        <f>S19+S20+S21</f>
        <v>-11.100000000000001</v>
      </c>
    </row>
    <row r="23" spans="1:19" ht="13.5" customHeight="1" x14ac:dyDescent="0.3">
      <c r="A23" s="5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1:19" ht="13.5" customHeight="1" x14ac:dyDescent="0.3">
      <c r="A24" s="43" t="s">
        <v>76</v>
      </c>
      <c r="B24" s="92"/>
      <c r="C24" s="92"/>
      <c r="D24" s="92"/>
      <c r="E24" s="92"/>
      <c r="F24" s="92">
        <f>SUM(B24:E24)</f>
        <v>0</v>
      </c>
      <c r="G24" s="92">
        <v>0</v>
      </c>
      <c r="H24" s="92">
        <v>0</v>
      </c>
      <c r="I24" s="92">
        <v>0</v>
      </c>
      <c r="J24" s="92">
        <v>0</v>
      </c>
      <c r="K24" s="92">
        <f>SUM(G24:J24)</f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3">
        <v>75</v>
      </c>
    </row>
    <row r="25" spans="1:19" ht="13.5" customHeight="1" x14ac:dyDescent="0.3">
      <c r="A25" s="43" t="s">
        <v>77</v>
      </c>
      <c r="B25" s="105">
        <v>-0.6</v>
      </c>
      <c r="C25" s="105">
        <v>-0.6</v>
      </c>
      <c r="D25" s="105">
        <v>-1.52</v>
      </c>
      <c r="E25" s="105">
        <v>-1.6</v>
      </c>
      <c r="F25" s="74">
        <v>-4.4000000000000004</v>
      </c>
      <c r="G25" s="13">
        <v>-1.6</v>
      </c>
      <c r="H25" s="13">
        <v>-1.6</v>
      </c>
      <c r="I25" s="13">
        <v>-1.6</v>
      </c>
      <c r="J25" s="13">
        <v>-1.6</v>
      </c>
      <c r="K25" s="74">
        <f>SUM(G25:J25)</f>
        <v>-6.4</v>
      </c>
      <c r="L25" s="13">
        <v>-1.6</v>
      </c>
      <c r="M25" s="13">
        <v>-1.6</v>
      </c>
      <c r="N25" s="13">
        <v>-1.7</v>
      </c>
      <c r="O25" s="13">
        <v>-1.7</v>
      </c>
      <c r="P25" s="74">
        <f>SUM(L25:O25)+0.1</f>
        <v>-6.5000000000000009</v>
      </c>
      <c r="Q25" s="13">
        <v>-1.5</v>
      </c>
      <c r="R25" s="13">
        <v>-1.6</v>
      </c>
      <c r="S25" s="15">
        <v>-1.6</v>
      </c>
    </row>
    <row r="26" spans="1:19" ht="13.5" customHeight="1" x14ac:dyDescent="0.3">
      <c r="A26" s="43" t="s">
        <v>97</v>
      </c>
      <c r="B26" s="105">
        <v>0</v>
      </c>
      <c r="C26" s="105">
        <v>0</v>
      </c>
      <c r="D26" s="105">
        <v>0</v>
      </c>
      <c r="E26" s="105">
        <v>0</v>
      </c>
      <c r="F26" s="92">
        <f>SUM(B26:E26)</f>
        <v>0</v>
      </c>
      <c r="G26" s="95">
        <v>0</v>
      </c>
      <c r="H26" s="13">
        <v>28.1</v>
      </c>
      <c r="I26" s="95">
        <v>0</v>
      </c>
      <c r="J26" s="13">
        <v>34.700000000000003</v>
      </c>
      <c r="K26" s="74">
        <f>SUM(G26:J26)</f>
        <v>62.800000000000004</v>
      </c>
      <c r="L26" s="13">
        <v>-0.1</v>
      </c>
      <c r="M26" s="95">
        <v>0</v>
      </c>
      <c r="N26" s="95">
        <v>0</v>
      </c>
      <c r="O26" s="95">
        <v>0</v>
      </c>
      <c r="P26" s="95">
        <f>SUM(L26:O26)</f>
        <v>-0.1</v>
      </c>
      <c r="Q26" s="95">
        <v>0</v>
      </c>
      <c r="R26" s="95">
        <v>0</v>
      </c>
      <c r="S26" s="94">
        <v>0.2</v>
      </c>
    </row>
    <row r="27" spans="1:19" ht="13.5" customHeight="1" x14ac:dyDescent="0.3">
      <c r="A27" s="43" t="s">
        <v>78</v>
      </c>
      <c r="B27" s="105">
        <v>0</v>
      </c>
      <c r="C27" s="105">
        <v>-3.5</v>
      </c>
      <c r="D27" s="105">
        <v>0</v>
      </c>
      <c r="E27" s="105">
        <v>0</v>
      </c>
      <c r="F27" s="105">
        <f>SUM(B27:E27)</f>
        <v>-3.5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13">
        <v>-0.7</v>
      </c>
      <c r="N27" s="13">
        <v>-0.3</v>
      </c>
      <c r="O27" s="13">
        <v>-0.8</v>
      </c>
      <c r="P27" s="13">
        <f t="shared" ref="P27:P28" si="11">SUM(L27:O27)</f>
        <v>-1.8</v>
      </c>
      <c r="Q27" s="13">
        <v>-1.9</v>
      </c>
      <c r="R27" s="13">
        <v>-6.9</v>
      </c>
      <c r="S27" s="15">
        <v>-8.6999999999999993</v>
      </c>
    </row>
    <row r="28" spans="1:19" ht="13.5" customHeight="1" x14ac:dyDescent="0.3">
      <c r="A28" s="43" t="s">
        <v>79</v>
      </c>
      <c r="B28" s="105">
        <v>-2.2999999999999998</v>
      </c>
      <c r="C28" s="105">
        <v>-2.9</v>
      </c>
      <c r="D28" s="105">
        <v>-3.82</v>
      </c>
      <c r="E28" s="105">
        <v>-5.0999999999999996</v>
      </c>
      <c r="F28" s="74">
        <f>SUM(B28:E28)</f>
        <v>-14.12</v>
      </c>
      <c r="G28" s="13">
        <v>-7.3</v>
      </c>
      <c r="H28" s="13">
        <v>-6.7</v>
      </c>
      <c r="I28" s="13">
        <v>-7</v>
      </c>
      <c r="J28" s="13">
        <v>-7</v>
      </c>
      <c r="K28" s="74">
        <f>SUM(G28:J28)</f>
        <v>-28</v>
      </c>
      <c r="L28" s="13">
        <v>-6.8</v>
      </c>
      <c r="M28" s="13">
        <v>-7.1</v>
      </c>
      <c r="N28" s="13">
        <v>-7</v>
      </c>
      <c r="O28" s="13">
        <v>-7.2</v>
      </c>
      <c r="P28" s="13">
        <f t="shared" si="11"/>
        <v>-28.099999999999998</v>
      </c>
      <c r="Q28" s="13">
        <v>-2.8</v>
      </c>
      <c r="R28" s="95">
        <v>0</v>
      </c>
      <c r="S28" s="15">
        <v>-14.5</v>
      </c>
    </row>
    <row r="29" spans="1:19" ht="13.5" customHeight="1" x14ac:dyDescent="0.3">
      <c r="A29" s="50" t="s">
        <v>80</v>
      </c>
      <c r="B29" s="66">
        <f t="shared" ref="B29:F29" si="12">SUM(B24:B28)</f>
        <v>-2.9</v>
      </c>
      <c r="C29" s="66">
        <f t="shared" si="12"/>
        <v>-7</v>
      </c>
      <c r="D29" s="66">
        <f t="shared" si="12"/>
        <v>-5.34</v>
      </c>
      <c r="E29" s="66">
        <f t="shared" si="12"/>
        <v>-6.6999999999999993</v>
      </c>
      <c r="F29" s="66">
        <f t="shared" si="12"/>
        <v>-22.02</v>
      </c>
      <c r="G29" s="66">
        <f t="shared" ref="G29:L29" si="13">SUM(G24:G28)</f>
        <v>-8.9</v>
      </c>
      <c r="H29" s="66">
        <f t="shared" si="13"/>
        <v>19.8</v>
      </c>
      <c r="I29" s="66">
        <f t="shared" si="13"/>
        <v>-8.6</v>
      </c>
      <c r="J29" s="66">
        <f t="shared" si="13"/>
        <v>26.1</v>
      </c>
      <c r="K29" s="66">
        <f t="shared" si="13"/>
        <v>28.400000000000006</v>
      </c>
      <c r="L29" s="66">
        <f t="shared" si="13"/>
        <v>-8.5</v>
      </c>
      <c r="M29" s="66">
        <f>SUM(M24:M28)</f>
        <v>-9.3999999999999986</v>
      </c>
      <c r="N29" s="66">
        <f>SUM(N24:N28)</f>
        <v>-9</v>
      </c>
      <c r="O29" s="66">
        <f>SUM(O24:O28)</f>
        <v>-9.6999999999999993</v>
      </c>
      <c r="P29" s="66">
        <f>SUM(P24:P28)</f>
        <v>-36.5</v>
      </c>
      <c r="Q29" s="66">
        <f>SUM(Q25:Q28)</f>
        <v>-6.1999999999999993</v>
      </c>
      <c r="R29" s="66">
        <f>SUM(R25:R28)</f>
        <v>-8.5</v>
      </c>
      <c r="S29" s="67">
        <f>SUM(S24:S28)</f>
        <v>50.400000000000006</v>
      </c>
    </row>
    <row r="30" spans="1:19" ht="13.5" customHeight="1" x14ac:dyDescent="0.3">
      <c r="A30" s="52"/>
      <c r="B30" s="68"/>
      <c r="C30" s="68"/>
      <c r="D30" s="68"/>
      <c r="E30" s="68"/>
      <c r="F30" s="68"/>
      <c r="G30" s="68"/>
      <c r="H30" s="78"/>
      <c r="I30" s="78"/>
      <c r="J30" s="68"/>
      <c r="K30" s="68"/>
      <c r="L30" s="68"/>
      <c r="M30" s="68"/>
      <c r="N30" s="68"/>
      <c r="O30" s="68"/>
      <c r="P30" s="68"/>
      <c r="Q30" s="68"/>
      <c r="R30" s="68"/>
      <c r="S30" s="69"/>
    </row>
    <row r="31" spans="1:19" ht="13.5" customHeight="1" x14ac:dyDescent="0.3">
      <c r="A31" s="53" t="s">
        <v>81</v>
      </c>
      <c r="B31" s="66">
        <f t="shared" ref="B31:E31" si="14">+B29+B22+B17</f>
        <v>-9.1600000000000019</v>
      </c>
      <c r="C31" s="66">
        <f t="shared" si="14"/>
        <v>-7.0900000000000052</v>
      </c>
      <c r="D31" s="66">
        <f t="shared" si="14"/>
        <v>16.88</v>
      </c>
      <c r="E31" s="66">
        <f t="shared" si="14"/>
        <v>17.109999999999996</v>
      </c>
      <c r="F31" s="66">
        <f>+F29+F22+F17</f>
        <v>17.680000000000003</v>
      </c>
      <c r="G31" s="66">
        <f>+G29+G22+G17</f>
        <v>-17</v>
      </c>
      <c r="H31" s="77">
        <f t="shared" ref="H31:L31" si="15">+H29+H22+H17</f>
        <v>0.59999999999999787</v>
      </c>
      <c r="I31" s="77">
        <f t="shared" si="15"/>
        <v>-26.200000000000003</v>
      </c>
      <c r="J31" s="66">
        <f t="shared" si="15"/>
        <v>25.600000000000005</v>
      </c>
      <c r="K31" s="66">
        <f t="shared" si="15"/>
        <v>-16.999999999999986</v>
      </c>
      <c r="L31" s="66">
        <f t="shared" si="15"/>
        <v>-11.200000000000001</v>
      </c>
      <c r="M31" s="66">
        <f t="shared" ref="M31:N31" si="16">+M29+M22+M17</f>
        <v>2.5</v>
      </c>
      <c r="N31" s="66">
        <f t="shared" si="16"/>
        <v>-2.4000000000000004</v>
      </c>
      <c r="O31" s="66">
        <f t="shared" ref="O31" si="17">+O29+O22+O17</f>
        <v>-16.7</v>
      </c>
      <c r="P31" s="66">
        <f>P29+P22+P17</f>
        <v>-27.799999999999997</v>
      </c>
      <c r="Q31" s="66">
        <f>Q29+Q22+Q17</f>
        <v>7.1999999999999993</v>
      </c>
      <c r="R31" s="66">
        <f>R29+R22+R17</f>
        <v>-9.0000000000000018</v>
      </c>
      <c r="S31" s="67">
        <f>S29+S22+S17</f>
        <v>38.318913920000021</v>
      </c>
    </row>
    <row r="32" spans="1:19" ht="13.5" customHeight="1" x14ac:dyDescent="0.3">
      <c r="A32" s="52"/>
      <c r="B32" s="64"/>
      <c r="C32" s="64"/>
      <c r="D32" s="64"/>
      <c r="E32" s="64"/>
      <c r="F32" s="64"/>
      <c r="G32" s="64"/>
      <c r="H32" s="76"/>
      <c r="I32" s="76"/>
      <c r="J32" s="64"/>
      <c r="K32" s="64"/>
      <c r="L32" s="64"/>
      <c r="M32" s="64"/>
      <c r="N32" s="64"/>
      <c r="O32" s="64"/>
      <c r="P32" s="64"/>
      <c r="Q32" s="64"/>
      <c r="R32" s="64"/>
      <c r="S32" s="65"/>
    </row>
    <row r="33" spans="1:19" ht="13.5" customHeight="1" x14ac:dyDescent="0.3">
      <c r="A33" s="43" t="s">
        <v>82</v>
      </c>
      <c r="B33" s="105">
        <v>73.900000000000006</v>
      </c>
      <c r="C33" s="79">
        <f>B34</f>
        <v>64.740000000000009</v>
      </c>
      <c r="D33" s="79">
        <f>C34</f>
        <v>57.6</v>
      </c>
      <c r="E33" s="70">
        <f>D34</f>
        <v>74.48</v>
      </c>
      <c r="F33" s="70">
        <f>B33</f>
        <v>73.900000000000006</v>
      </c>
      <c r="G33" s="70">
        <v>91.6</v>
      </c>
      <c r="H33" s="79">
        <f>G34</f>
        <v>74.599999999999994</v>
      </c>
      <c r="I33" s="79">
        <f>H34</f>
        <v>75.199999999999989</v>
      </c>
      <c r="J33" s="70">
        <f>I34</f>
        <v>48.999999999999986</v>
      </c>
      <c r="K33" s="70">
        <f>G33</f>
        <v>91.6</v>
      </c>
      <c r="L33" s="70">
        <f>K34</f>
        <v>74.600000000000009</v>
      </c>
      <c r="M33" s="70">
        <f>L34</f>
        <v>63.400000000000006</v>
      </c>
      <c r="N33" s="70">
        <f>M34</f>
        <v>65.900000000000006</v>
      </c>
      <c r="O33" s="70">
        <f>N34</f>
        <v>63.500000000000007</v>
      </c>
      <c r="P33" s="70">
        <v>74.599999999999994</v>
      </c>
      <c r="Q33" s="70">
        <f>P34</f>
        <v>46.8</v>
      </c>
      <c r="R33" s="70">
        <f>Q34</f>
        <v>54</v>
      </c>
      <c r="S33" s="71">
        <f>R34</f>
        <v>45</v>
      </c>
    </row>
    <row r="34" spans="1:19" ht="13.5" customHeight="1" x14ac:dyDescent="0.3">
      <c r="A34" s="50" t="s">
        <v>83</v>
      </c>
      <c r="B34" s="66">
        <f t="shared" ref="B34:F34" si="18">SUM(B31:B33)</f>
        <v>64.740000000000009</v>
      </c>
      <c r="C34" s="66">
        <v>57.6</v>
      </c>
      <c r="D34" s="66">
        <f t="shared" si="18"/>
        <v>74.48</v>
      </c>
      <c r="E34" s="66">
        <f>SUM(E31:E33)</f>
        <v>91.59</v>
      </c>
      <c r="F34" s="66">
        <f t="shared" si="18"/>
        <v>91.580000000000013</v>
      </c>
      <c r="G34" s="66">
        <f t="shared" ref="G34" si="19">SUM(G31:G33)</f>
        <v>74.599999999999994</v>
      </c>
      <c r="H34" s="77">
        <f>SUM(H31:H33)</f>
        <v>75.199999999999989</v>
      </c>
      <c r="I34" s="77">
        <f>SUM(I31:I33)</f>
        <v>48.999999999999986</v>
      </c>
      <c r="J34" s="66">
        <f t="shared" ref="J34" si="20">SUM(J31:J33)</f>
        <v>74.599999999999994</v>
      </c>
      <c r="K34" s="66">
        <f t="shared" ref="K34:L34" si="21">SUM(K31:K33)</f>
        <v>74.600000000000009</v>
      </c>
      <c r="L34" s="66">
        <f t="shared" si="21"/>
        <v>63.400000000000006</v>
      </c>
      <c r="M34" s="66">
        <f>SUM(M31:M33)</f>
        <v>65.900000000000006</v>
      </c>
      <c r="N34" s="66">
        <f t="shared" ref="N34:O34" si="22">SUM(N31:N33)</f>
        <v>63.500000000000007</v>
      </c>
      <c r="O34" s="66">
        <f t="shared" si="22"/>
        <v>46.800000000000011</v>
      </c>
      <c r="P34" s="66">
        <f>P31+P33</f>
        <v>46.8</v>
      </c>
      <c r="Q34" s="66">
        <f>Q31+Q33</f>
        <v>54</v>
      </c>
      <c r="R34" s="66">
        <f>R31+R33</f>
        <v>45</v>
      </c>
      <c r="S34" s="67">
        <f>S31+S33</f>
        <v>83.318913920000028</v>
      </c>
    </row>
    <row r="35" spans="1:19" ht="13.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phoneticPr fontId="20" type="noConversion"/>
  <pageMargins left="0.7" right="0.7" top="0.75" bottom="0.75" header="0.3" footer="0.3"/>
  <pageSetup paperSize="9" scale="72" orientation="landscape" r:id="rId1"/>
  <ignoredErrors>
    <ignoredError sqref="K5 K8 K21 K25" formulaRange="1"/>
    <ignoredError sqref="H33:J33 N17 B17:C17 C33:F33 E17 G17:M17 L33:N33" unlockedFormula="1"/>
    <ignoredError sqref="K33" formula="1" unlockedFormula="1"/>
    <ignoredError sqref="G3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S13"/>
  <sheetViews>
    <sheetView showGridLines="0" zoomScaleNormal="100" workbookViewId="0">
      <selection activeCell="H24" sqref="H24"/>
    </sheetView>
  </sheetViews>
  <sheetFormatPr defaultColWidth="8.77734375" defaultRowHeight="13.5" customHeight="1" x14ac:dyDescent="0.3"/>
  <cols>
    <col min="1" max="1" width="36.44140625" style="24" bestFit="1" customWidth="1"/>
    <col min="2" max="11" width="10.77734375" style="24" customWidth="1"/>
    <col min="12" max="18" width="8.77734375" style="24" customWidth="1"/>
    <col min="19" max="16384" width="8.77734375" style="24"/>
  </cols>
  <sheetData>
    <row r="2" spans="1:19" ht="13.5" customHeight="1" x14ac:dyDescent="0.3">
      <c r="A2" s="49" t="s">
        <v>84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93</v>
      </c>
      <c r="Q2" s="47" t="s">
        <v>92</v>
      </c>
      <c r="R2" s="47" t="s">
        <v>94</v>
      </c>
      <c r="S2" s="47" t="s">
        <v>95</v>
      </c>
    </row>
    <row r="3" spans="1:19" ht="13.5" customHeight="1" x14ac:dyDescent="0.3">
      <c r="A3" s="35" t="s">
        <v>85</v>
      </c>
      <c r="B3" s="100">
        <v>487</v>
      </c>
      <c r="C3" s="100">
        <v>494.70000000000005</v>
      </c>
      <c r="D3" s="100">
        <v>503.2</v>
      </c>
      <c r="E3" s="100">
        <v>500</v>
      </c>
      <c r="F3" s="100">
        <f>E3</f>
        <v>500</v>
      </c>
      <c r="G3" s="100">
        <v>480.40000000000003</v>
      </c>
      <c r="H3" s="100">
        <v>490.8</v>
      </c>
      <c r="I3" s="100">
        <v>472.9</v>
      </c>
      <c r="J3" s="100">
        <v>492.7</v>
      </c>
      <c r="K3" s="100">
        <v>492.7</v>
      </c>
      <c r="L3" s="115">
        <v>478</v>
      </c>
      <c r="M3" s="103">
        <v>472</v>
      </c>
      <c r="N3" s="103">
        <v>465.4</v>
      </c>
      <c r="O3" s="103">
        <f>'Balance sheet'!M32</f>
        <v>442.7</v>
      </c>
      <c r="P3" s="103">
        <f>'Balance sheet'!M14</f>
        <v>442.7</v>
      </c>
      <c r="Q3" s="103">
        <f>'Balance sheet'!N14</f>
        <v>466.3</v>
      </c>
      <c r="R3" s="103">
        <f>'Balance sheet'!O14</f>
        <v>456.6</v>
      </c>
      <c r="S3" s="99">
        <f>'Balance sheet'!P14</f>
        <v>501.47373522999987</v>
      </c>
    </row>
    <row r="4" spans="1:19" ht="13.5" customHeight="1" x14ac:dyDescent="0.3">
      <c r="A4" s="35" t="s">
        <v>86</v>
      </c>
      <c r="B4" s="102">
        <v>2.5</v>
      </c>
      <c r="C4" s="102">
        <v>27.9</v>
      </c>
      <c r="D4" s="102">
        <v>25.7</v>
      </c>
      <c r="E4" s="102">
        <v>9.8000000000000007</v>
      </c>
      <c r="F4" s="100">
        <f t="shared" ref="F4:F8" si="0">E4</f>
        <v>9.8000000000000007</v>
      </c>
      <c r="G4" s="102">
        <v>-4.5</v>
      </c>
      <c r="H4" s="102">
        <v>-8.1999999999999993</v>
      </c>
      <c r="I4" s="100">
        <v>11.4</v>
      </c>
      <c r="J4" s="100">
        <v>5.0999999999999996</v>
      </c>
      <c r="K4" s="100">
        <v>5.0999999999999996</v>
      </c>
      <c r="L4" s="115">
        <v>13</v>
      </c>
      <c r="M4" s="103">
        <v>1</v>
      </c>
      <c r="N4" s="102">
        <v>-3.1</v>
      </c>
      <c r="O4" s="102">
        <f>'Balance sheet'!M10+'Balance sheet'!M11-'Balance sheet'!M25</f>
        <v>4.4999999999999929</v>
      </c>
      <c r="P4" s="102">
        <v>4.5</v>
      </c>
      <c r="Q4" s="102">
        <v>-23.5</v>
      </c>
      <c r="R4" s="13">
        <v>-39.299999999999997</v>
      </c>
      <c r="S4" s="15">
        <f>('Balance sheet'!P10+'Balance sheet'!P11)-'Balance sheet'!P25</f>
        <v>-21.051167140000004</v>
      </c>
    </row>
    <row r="5" spans="1:19" ht="13.5" customHeight="1" x14ac:dyDescent="0.3">
      <c r="A5" s="35" t="s">
        <v>87</v>
      </c>
      <c r="B5" s="105">
        <v>64.7</v>
      </c>
      <c r="C5" s="100">
        <v>57.6</v>
      </c>
      <c r="D5" s="100">
        <v>74.5</v>
      </c>
      <c r="E5" s="100">
        <v>91.6</v>
      </c>
      <c r="F5" s="100">
        <f t="shared" si="0"/>
        <v>91.6</v>
      </c>
      <c r="G5" s="100">
        <v>74.599999999999994</v>
      </c>
      <c r="H5" s="100">
        <v>75.2</v>
      </c>
      <c r="I5" s="100">
        <v>49</v>
      </c>
      <c r="J5" s="100">
        <v>74.599999999999994</v>
      </c>
      <c r="K5" s="100">
        <v>74.599999999999994</v>
      </c>
      <c r="L5" s="115">
        <v>63.4</v>
      </c>
      <c r="M5" s="103">
        <v>65.900000000000006</v>
      </c>
      <c r="N5" s="103">
        <v>63.5</v>
      </c>
      <c r="O5" s="103">
        <f>'Balance sheet'!M9</f>
        <v>46.8</v>
      </c>
      <c r="P5" s="103">
        <f>'Balance sheet'!M9</f>
        <v>46.8</v>
      </c>
      <c r="Q5" s="103">
        <f>'Balance sheet'!N9</f>
        <v>54</v>
      </c>
      <c r="R5" s="13">
        <f>'Balance sheet'!O9</f>
        <v>45</v>
      </c>
      <c r="S5" s="15">
        <f>'Balance sheet'!P9</f>
        <v>83.282853439999982</v>
      </c>
    </row>
    <row r="6" spans="1:19" ht="13.5" customHeight="1" x14ac:dyDescent="0.3">
      <c r="A6" s="35" t="s">
        <v>88</v>
      </c>
      <c r="B6" s="110">
        <v>423.7</v>
      </c>
      <c r="C6" s="100">
        <v>424.1</v>
      </c>
      <c r="D6" s="100">
        <v>422.5</v>
      </c>
      <c r="E6" s="100">
        <v>422.2</v>
      </c>
      <c r="F6" s="100">
        <f t="shared" si="0"/>
        <v>422.2</v>
      </c>
      <c r="G6" s="100">
        <v>420.8</v>
      </c>
      <c r="H6" s="100">
        <v>420.2</v>
      </c>
      <c r="I6" s="100">
        <v>419.59999999999997</v>
      </c>
      <c r="J6" s="100">
        <v>419.5</v>
      </c>
      <c r="K6" s="100">
        <v>419.5</v>
      </c>
      <c r="L6" s="115">
        <v>419</v>
      </c>
      <c r="M6" s="103">
        <v>418.3</v>
      </c>
      <c r="N6" s="103">
        <v>417.4</v>
      </c>
      <c r="O6" s="103">
        <f>'Balance sheet'!M22+'Balance sheet'!M27</f>
        <v>415.9</v>
      </c>
      <c r="P6" s="103">
        <f>'Balance sheet'!M22+'Balance sheet'!M27</f>
        <v>415.9</v>
      </c>
      <c r="Q6" s="103">
        <f>'Balance sheet'!N22+'Balance sheet'!N27</f>
        <v>418.29999999999995</v>
      </c>
      <c r="R6" s="13">
        <f>'Balance sheet'!O22+'Balance sheet'!O27</f>
        <v>423.70000000000005</v>
      </c>
      <c r="S6" s="15">
        <f>'Balance sheet'!P22+'Balance sheet'!P27</f>
        <v>296.83900817999995</v>
      </c>
    </row>
    <row r="7" spans="1:19" ht="13.5" customHeight="1" x14ac:dyDescent="0.3">
      <c r="A7" s="35" t="s">
        <v>89</v>
      </c>
      <c r="B7" s="110">
        <v>359</v>
      </c>
      <c r="C7" s="101">
        <v>366.5</v>
      </c>
      <c r="D7" s="101">
        <v>348</v>
      </c>
      <c r="E7" s="101">
        <v>330.6</v>
      </c>
      <c r="F7" s="100">
        <f t="shared" si="0"/>
        <v>330.6</v>
      </c>
      <c r="G7" s="101">
        <v>346.20000000000005</v>
      </c>
      <c r="H7" s="101">
        <v>345</v>
      </c>
      <c r="I7" s="101">
        <v>370.59999999999997</v>
      </c>
      <c r="J7" s="101">
        <v>344.9</v>
      </c>
      <c r="K7" s="101">
        <v>344.9</v>
      </c>
      <c r="L7" s="115">
        <v>355.6</v>
      </c>
      <c r="M7" s="103">
        <v>352.4</v>
      </c>
      <c r="N7" s="103">
        <v>353.9</v>
      </c>
      <c r="O7" s="103">
        <f>O6-O5</f>
        <v>369.09999999999997</v>
      </c>
      <c r="P7" s="103">
        <f>P6-P5</f>
        <v>369.09999999999997</v>
      </c>
      <c r="Q7" s="103">
        <f>Q6-Q5</f>
        <v>364.29999999999995</v>
      </c>
      <c r="R7" s="13">
        <f>R6-R5</f>
        <v>378.70000000000005</v>
      </c>
      <c r="S7" s="15">
        <f>S6-S5</f>
        <v>213.55615473999995</v>
      </c>
    </row>
    <row r="8" spans="1:19" ht="13.5" customHeight="1" x14ac:dyDescent="0.3">
      <c r="A8" s="35" t="s">
        <v>90</v>
      </c>
      <c r="B8" s="111">
        <v>25.300000000000011</v>
      </c>
      <c r="C8" s="95">
        <v>34.4</v>
      </c>
      <c r="D8" s="95">
        <v>43.3</v>
      </c>
      <c r="E8" s="95">
        <v>37.299999999999997</v>
      </c>
      <c r="F8" s="100">
        <f t="shared" si="0"/>
        <v>37.299999999999997</v>
      </c>
      <c r="G8" s="95">
        <v>16.5</v>
      </c>
      <c r="H8" s="95">
        <v>19.3</v>
      </c>
      <c r="I8" s="95">
        <v>13.1</v>
      </c>
      <c r="J8" s="95">
        <v>33.799999999999997</v>
      </c>
      <c r="K8" s="95">
        <v>33.799999999999997</v>
      </c>
      <c r="L8" s="115">
        <v>25.3</v>
      </c>
      <c r="M8" s="103">
        <v>14.8</v>
      </c>
      <c r="N8" s="103">
        <v>4</v>
      </c>
      <c r="O8" s="102">
        <f>'Balance sheet'!M19</f>
        <v>-13.2</v>
      </c>
      <c r="P8" s="102">
        <v>-13.2</v>
      </c>
      <c r="Q8" s="102">
        <f>'Balance sheet'!N19</f>
        <v>-27.400000000000002</v>
      </c>
      <c r="R8" s="13">
        <f>'Balance sheet'!O19</f>
        <v>-51.2</v>
      </c>
      <c r="S8" s="15">
        <f>'Balance sheet'!P19</f>
        <v>136.33485118999988</v>
      </c>
    </row>
    <row r="9" spans="1:19" ht="13.5" customHeight="1" x14ac:dyDescent="0.3">
      <c r="A9" s="35" t="s">
        <v>91</v>
      </c>
      <c r="B9" s="113">
        <v>5.1950718685831648E-2</v>
      </c>
      <c r="C9" s="98">
        <v>6.9537093187790569E-2</v>
      </c>
      <c r="D9" s="98">
        <v>8.6049284578696345E-2</v>
      </c>
      <c r="E9" s="98">
        <v>7.46E-2</v>
      </c>
      <c r="F9" s="38">
        <f>E9</f>
        <v>7.46E-2</v>
      </c>
      <c r="G9" s="98">
        <v>3.4346378018318066E-2</v>
      </c>
      <c r="H9" s="98">
        <v>3.932355338223309E-2</v>
      </c>
      <c r="I9" s="98">
        <v>2.7701416790019032E-2</v>
      </c>
      <c r="J9" s="98">
        <v>6.860158311345646E-2</v>
      </c>
      <c r="K9" s="98">
        <v>6.860158311345646E-2</v>
      </c>
      <c r="L9" s="116">
        <v>5.292887029288703E-2</v>
      </c>
      <c r="M9" s="104">
        <v>3.1359999999999999E-2</v>
      </c>
      <c r="N9" s="104">
        <v>8.5947571981091538E-3</v>
      </c>
      <c r="O9" s="104">
        <v>-0.03</v>
      </c>
      <c r="P9" s="104">
        <f>O9</f>
        <v>-0.03</v>
      </c>
      <c r="Q9" s="104">
        <v>-5.8999999999999997E-2</v>
      </c>
      <c r="R9" s="104">
        <v>-0.11</v>
      </c>
      <c r="S9" s="97">
        <f>S8/S3</f>
        <v>0.27186837836575867</v>
      </c>
    </row>
    <row r="10" spans="1:19" ht="13.5" customHeight="1" x14ac:dyDescent="0.3">
      <c r="A10" s="23"/>
    </row>
    <row r="12" spans="1:19" ht="13.5" customHeight="1" x14ac:dyDescent="0.3">
      <c r="A12" s="36"/>
    </row>
    <row r="13" spans="1:19" ht="13.5" customHeight="1" x14ac:dyDescent="0.3">
      <c r="H13" s="38"/>
      <c r="I13" s="38"/>
      <c r="N13" s="103"/>
    </row>
  </sheetData>
  <phoneticPr fontId="20" type="noConversion"/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792ff-02e5-4fb3-b5de-6c8046ae4698">
      <Terms xmlns="http://schemas.microsoft.com/office/infopath/2007/PartnerControls"/>
    </lcf76f155ced4ddcb4097134ff3c332f>
    <TaxCatchAll xmlns="51215a12-cd5a-4878-b45a-5da457c0ed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14A541C14BA41B3A64C41D09F77B7" ma:contentTypeVersion="15" ma:contentTypeDescription="Create a new document." ma:contentTypeScope="" ma:versionID="1b41d68d3741ab6de225ddcc1c5d560f">
  <xsd:schema xmlns:xsd="http://www.w3.org/2001/XMLSchema" xmlns:xs="http://www.w3.org/2001/XMLSchema" xmlns:p="http://schemas.microsoft.com/office/2006/metadata/properties" xmlns:ns2="33c792ff-02e5-4fb3-b5de-6c8046ae4698" xmlns:ns3="51215a12-cd5a-4878-b45a-5da457c0ed23" targetNamespace="http://schemas.microsoft.com/office/2006/metadata/properties" ma:root="true" ma:fieldsID="c6fb5b79a4492383ba5a9c1988783232" ns2:_="" ns3:_="">
    <xsd:import namespace="33c792ff-02e5-4fb3-b5de-6c8046ae4698"/>
    <xsd:import namespace="51215a12-cd5a-4878-b45a-5da457c0e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792ff-02e5-4fb3-b5de-6c8046ae4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84e09e-b6db-40c6-9fce-aa1293f5e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5a12-cd5a-4878-b45a-5da457c0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a34d1-7d0b-4c1f-8be2-3b3c1f59682b}" ma:internalName="TaxCatchAll" ma:showField="CatchAllData" ma:web="51215a12-cd5a-4878-b45a-5da457c0e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4E74D-DEF2-4350-8675-8369F8D100C4}">
  <ds:schemaRefs>
    <ds:schemaRef ds:uri="http://schemas.microsoft.com/office/2006/metadata/properties"/>
    <ds:schemaRef ds:uri="http://schemas.microsoft.com/office/infopath/2007/PartnerControls"/>
    <ds:schemaRef ds:uri="33c792ff-02e5-4fb3-b5de-6c8046ae4698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1215a12-cd5a-4878-b45a-5da457c0ed2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0F38E-CFD1-4185-99FA-94B45D784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Cashflow</vt:lpstr>
      <vt:lpstr>Key figures</vt:lpstr>
      <vt:lpstr>Cashflow!Print_Area</vt:lpstr>
      <vt:lpstr>'Key figures'!Print_Area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Haugan, Bård</cp:lastModifiedBy>
  <cp:revision/>
  <dcterms:created xsi:type="dcterms:W3CDTF">2012-05-08T13:41:05Z</dcterms:created>
  <dcterms:modified xsi:type="dcterms:W3CDTF">2025-11-12T21:30:48Z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0x01010024F14A541C14BA41B3A64C41D09F77B7</vt:lpwstr>
  </property>
  <property fmtid="{D5CDD505-2E9C-101B-9397-08002B2CF9AE}" pid="3" name="MediaServiceImageTags">
    <vt:lpwstr/>
  </property>
</Properties>
</file>